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e.brougher/Documents/"/>
    </mc:Choice>
  </mc:AlternateContent>
  <xr:revisionPtr revIDLastSave="0" documentId="13_ncr:1_{4AD67819-AAA1-AB4B-A2C3-9D56295707A1}" xr6:coauthVersionLast="47" xr6:coauthVersionMax="47" xr10:uidLastSave="{00000000-0000-0000-0000-000000000000}"/>
  <bookViews>
    <workbookView xWindow="11080" yWindow="2460" windowWidth="39500" windowHeight="21960" xr2:uid="{00000000-000D-0000-FFFF-FFFF00000000}"/>
  </bookViews>
  <sheets>
    <sheet name="Cue Sheet" sheetId="1" r:id="rId1"/>
    <sheet name="Controls" sheetId="2" r:id="rId2"/>
  </sheets>
  <definedNames>
    <definedName name="_xlnm.Print_Area" localSheetId="1">Controls!$A$1:$I$19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F8" i="2"/>
  <c r="E7" i="2"/>
  <c r="J7" i="2"/>
  <c r="L7" i="2"/>
  <c r="B63" i="1" s="1"/>
  <c r="M7" i="2"/>
  <c r="O7" i="2" s="1"/>
  <c r="C7" i="2" s="1"/>
  <c r="N7" i="2"/>
  <c r="P7" i="2"/>
  <c r="D7" i="2" s="1"/>
  <c r="D63" i="1"/>
  <c r="D64" i="1" s="1"/>
  <c r="D65" i="1" s="1"/>
  <c r="J13" i="2"/>
  <c r="J4" i="2"/>
  <c r="J10" i="2"/>
  <c r="A3" i="1"/>
  <c r="N3" i="2"/>
  <c r="P3" i="2" s="1"/>
  <c r="M3" i="2"/>
  <c r="O3" i="2" s="1"/>
  <c r="C3" i="2"/>
  <c r="D3" i="2" l="1"/>
  <c r="J3" i="2" s="1"/>
  <c r="L3" i="2"/>
  <c r="B6" i="1" s="1"/>
  <c r="D7" i="1" l="1"/>
  <c r="D8" i="1" s="1"/>
  <c r="D9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E4" i="2" l="1"/>
  <c r="D28" i="1"/>
  <c r="D29" i="1" s="1"/>
  <c r="D30" i="1" s="1"/>
  <c r="D31" i="1" s="1"/>
  <c r="D32" i="1" s="1"/>
  <c r="D33" i="1" s="1"/>
  <c r="D34" i="1" s="1"/>
  <c r="D35" i="1" s="1"/>
  <c r="D36" i="1" l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M4" i="2"/>
  <c r="O4" i="2" s="1"/>
  <c r="C4" i="2" s="1"/>
  <c r="N4" i="2"/>
  <c r="F4" i="2"/>
  <c r="L4" i="2"/>
  <c r="B27" i="1" s="1"/>
  <c r="P4" i="2" l="1"/>
  <c r="D4" i="2" s="1"/>
  <c r="D53" i="1"/>
  <c r="D54" i="1" s="1"/>
  <c r="D55" i="1" s="1"/>
  <c r="D56" i="1" s="1"/>
  <c r="E5" i="2"/>
  <c r="D57" i="1" l="1"/>
  <c r="D58" i="1" s="1"/>
  <c r="D59" i="1" s="1"/>
  <c r="D60" i="1" s="1"/>
  <c r="D61" i="1" s="1"/>
  <c r="D62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E6" i="2"/>
  <c r="F7" i="2" s="1"/>
  <c r="M5" i="2"/>
  <c r="O5" i="2" s="1"/>
  <c r="C5" i="2" s="1"/>
  <c r="F5" i="2"/>
  <c r="N5" i="2"/>
  <c r="F6" i="2" l="1"/>
  <c r="P5" i="2"/>
  <c r="D5" i="2" s="1"/>
  <c r="J5" i="2" s="1"/>
  <c r="M6" i="2"/>
  <c r="O6" i="2" s="1"/>
  <c r="C6" i="2" s="1"/>
  <c r="N6" i="2"/>
  <c r="D97" i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E8" i="2"/>
  <c r="L5" i="2" l="1"/>
  <c r="B49" i="1" s="1"/>
  <c r="P6" i="2"/>
  <c r="D6" i="2" s="1"/>
  <c r="J6" i="2" s="1"/>
  <c r="M8" i="2"/>
  <c r="O8" i="2" s="1"/>
  <c r="C8" i="2" s="1"/>
  <c r="N8" i="2"/>
  <c r="D120" i="1"/>
  <c r="D121" i="1" s="1"/>
  <c r="D122" i="1" s="1"/>
  <c r="D123" i="1" s="1"/>
  <c r="D124" i="1" s="1"/>
  <c r="E9" i="2"/>
  <c r="L6" i="2" l="1"/>
  <c r="B56" i="1"/>
  <c r="P8" i="2"/>
  <c r="D8" i="2" s="1"/>
  <c r="J8" i="2" s="1"/>
  <c r="N9" i="2"/>
  <c r="F9" i="2"/>
  <c r="M9" i="2"/>
  <c r="O9" i="2" s="1"/>
  <c r="C9" i="2" s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E10" i="2"/>
  <c r="L8" i="2" l="1"/>
  <c r="B93" i="1" s="1"/>
  <c r="P9" i="2"/>
  <c r="D9" i="2" s="1"/>
  <c r="J9" i="2" s="1"/>
  <c r="N10" i="2"/>
  <c r="M10" i="2"/>
  <c r="O10" i="2" s="1"/>
  <c r="C10" i="2" s="1"/>
  <c r="F10" i="2"/>
  <c r="L10" i="2"/>
  <c r="B124" i="1" s="1"/>
  <c r="D139" i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E11" i="2"/>
  <c r="L9" i="2" l="1"/>
  <c r="B117" i="1" s="1"/>
  <c r="P10" i="2"/>
  <c r="D10" i="2" s="1"/>
  <c r="M11" i="2"/>
  <c r="O11" i="2" s="1"/>
  <c r="C11" i="2" s="1"/>
  <c r="N11" i="2"/>
  <c r="F11" i="2"/>
  <c r="D157" i="1"/>
  <c r="D158" i="1" s="1"/>
  <c r="D159" i="1" s="1"/>
  <c r="D160" i="1" s="1"/>
  <c r="E12" i="2"/>
  <c r="D161" i="1" l="1"/>
  <c r="P11" i="2"/>
  <c r="D11" i="2" s="1"/>
  <c r="J11" i="2" s="1"/>
  <c r="F12" i="2"/>
  <c r="M12" i="2"/>
  <c r="O12" i="2" s="1"/>
  <c r="C12" i="2" s="1"/>
  <c r="N12" i="2"/>
  <c r="D162" i="1" l="1"/>
  <c r="D163" i="1" s="1"/>
  <c r="D164" i="1" s="1"/>
  <c r="D165" i="1" s="1"/>
  <c r="D166" i="1" s="1"/>
  <c r="D167" i="1" s="1"/>
  <c r="D168" i="1" s="1"/>
  <c r="E13" i="2"/>
  <c r="L11" i="2"/>
  <c r="B138" i="1" s="1"/>
  <c r="P12" i="2"/>
  <c r="D12" i="2" s="1"/>
  <c r="J12" i="2" s="1"/>
  <c r="D169" i="1" l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E14" i="2"/>
  <c r="M13" i="2"/>
  <c r="O13" i="2" s="1"/>
  <c r="C13" i="2" s="1"/>
  <c r="N13" i="2"/>
  <c r="P13" i="2" s="1"/>
  <c r="D13" i="2" s="1"/>
  <c r="L13" i="2"/>
  <c r="B161" i="1" s="1"/>
  <c r="F13" i="2"/>
  <c r="L12" i="2"/>
  <c r="B154" i="1" s="1"/>
  <c r="N14" i="2" l="1"/>
  <c r="P14" i="2" s="1"/>
  <c r="D14" i="2" s="1"/>
  <c r="M14" i="2"/>
  <c r="O14" i="2" s="1"/>
  <c r="C14" i="2" s="1"/>
  <c r="L14" i="2" s="1"/>
  <c r="B168" i="1" s="1"/>
  <c r="E15" i="2"/>
  <c r="D188" i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N15" i="2" l="1"/>
  <c r="P15" i="2" s="1"/>
  <c r="D15" i="2" s="1"/>
  <c r="M15" i="2"/>
  <c r="O15" i="2" s="1"/>
  <c r="C15" i="2" s="1"/>
  <c r="L15" i="2" s="1"/>
  <c r="B186" i="1" s="1"/>
  <c r="F15" i="2"/>
  <c r="J14" i="2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E16" i="2"/>
  <c r="J15" i="2" l="1"/>
  <c r="D227" i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E17" i="2"/>
  <c r="N16" i="2"/>
  <c r="P16" i="2" s="1"/>
  <c r="D16" i="2" s="1"/>
  <c r="M16" i="2"/>
  <c r="O16" i="2" s="1"/>
  <c r="C16" i="2" s="1"/>
  <c r="F16" i="2"/>
  <c r="J16" i="2" l="1"/>
  <c r="D248" i="1"/>
  <c r="L16" i="2"/>
  <c r="B202" i="1" s="1"/>
  <c r="N17" i="2"/>
  <c r="P17" i="2" s="1"/>
  <c r="D17" i="2" s="1"/>
  <c r="F17" i="2"/>
  <c r="M17" i="2"/>
  <c r="O17" i="2" s="1"/>
  <c r="C17" i="2" s="1"/>
  <c r="J17" i="2" l="1"/>
  <c r="D249" i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E19" i="2" s="1"/>
  <c r="P19" i="2" s="1"/>
  <c r="E18" i="2"/>
  <c r="L17" i="2"/>
  <c r="B223" i="1" s="1"/>
  <c r="N18" i="2" l="1"/>
  <c r="M18" i="2"/>
  <c r="O18" i="2" s="1"/>
  <c r="C18" i="2" s="1"/>
  <c r="F18" i="2"/>
  <c r="F19" i="2"/>
  <c r="N19" i="2"/>
  <c r="D19" i="2" s="1"/>
  <c r="M19" i="2"/>
  <c r="O19" i="2" s="1"/>
  <c r="C19" i="2" s="1"/>
  <c r="J19" i="2" s="1"/>
  <c r="P18" i="2" l="1"/>
  <c r="D18" i="2" s="1"/>
  <c r="J18" i="2" s="1"/>
  <c r="L19" i="2"/>
  <c r="B278" i="1" s="1"/>
  <c r="L18" i="2" l="1"/>
  <c r="B248" i="1" s="1"/>
</calcChain>
</file>

<file path=xl/sharedStrings.xml><?xml version="1.0" encoding="utf-8"?>
<sst xmlns="http://schemas.openxmlformats.org/spreadsheetml/2006/main" count="620" uniqueCount="313">
  <si>
    <t>Type</t>
  </si>
  <si>
    <t>Start</t>
  </si>
  <si>
    <t>Turn right toward Dunham Rd</t>
  </si>
  <si>
    <t>Turn right onto Dunham Rd</t>
  </si>
  <si>
    <t>Turn right to stay on Dunham Rd</t>
  </si>
  <si>
    <t>Turn left onto Fairfax Rd</t>
  </si>
  <si>
    <t>Turn right onto Huntington Rd</t>
  </si>
  <si>
    <t>Turn left onto Fox Chase Blvd</t>
  </si>
  <si>
    <t>Turn right onto Stonehedge Rd</t>
  </si>
  <si>
    <t>Turn right onto N 5th Ave</t>
  </si>
  <si>
    <t>Turn left onto Johnor Ave</t>
  </si>
  <si>
    <t>Continue around curve onto N 3rd Ave</t>
  </si>
  <si>
    <t>Straight onto E Main St</t>
  </si>
  <si>
    <t>Turn right onto Illinois Ave</t>
  </si>
  <si>
    <t>Turn left onto Riverside Ave</t>
  </si>
  <si>
    <t>Right onto the Fox River Trail</t>
  </si>
  <si>
    <t>Cross Street - stay on Fox River Trail</t>
  </si>
  <si>
    <t>Cross N Bennett St Stay on Trail</t>
  </si>
  <si>
    <t>Turn right to stay on Fox River Trail</t>
  </si>
  <si>
    <t>Slight right to stay on Fox River Trail</t>
  </si>
  <si>
    <t>Right onto N River St</t>
  </si>
  <si>
    <t>Turn right onto Fox River Trail - E - Cross Bike Bridge</t>
  </si>
  <si>
    <t>Continue onto Shumway Ave</t>
  </si>
  <si>
    <t>Turn right onto 1st St</t>
  </si>
  <si>
    <t>Turn left onto S Water St</t>
  </si>
  <si>
    <t>Turn right onto Elm St</t>
  </si>
  <si>
    <t>Turn right onto S Harrison St</t>
  </si>
  <si>
    <t>Turn left onto Main St</t>
  </si>
  <si>
    <t>Turn right onto Harter Rd</t>
  </si>
  <si>
    <t>Slight left onto Perry Rd</t>
  </si>
  <si>
    <t>Continue onto Main St</t>
  </si>
  <si>
    <t>Turn right onto Steward Rd</t>
  </si>
  <si>
    <t>Turn left on Caron Rd</t>
  </si>
  <si>
    <t>Continue onto S Caron Rd</t>
  </si>
  <si>
    <t>N Caron Rd turns left and becomes E Flagg Rd</t>
  </si>
  <si>
    <t>Turn right onto S Prairie Rd</t>
  </si>
  <si>
    <t>Turn left onto E Husking Peg Rd</t>
  </si>
  <si>
    <t>Continue onto S Prairie Rd</t>
  </si>
  <si>
    <t>Turn left onto E Honey Creek Rd</t>
  </si>
  <si>
    <t>Turn right onto Daysville Rd</t>
  </si>
  <si>
    <t>Slight right onto S Lowden Rd</t>
  </si>
  <si>
    <t>Turn right onto Naylor Rd</t>
  </si>
  <si>
    <t>Turn left onto Maples Rd</t>
  </si>
  <si>
    <t>Turn right onto Stony Point Rd</t>
  </si>
  <si>
    <t>Slight right onto E River Rd</t>
  </si>
  <si>
    <t>Turn right onto S Galena Ave</t>
  </si>
  <si>
    <t>Turn left at E Fellows St/Lincoln Way</t>
  </si>
  <si>
    <t>Turn right onto Squires Ave</t>
  </si>
  <si>
    <t>Slight left onto Swiss St</t>
  </si>
  <si>
    <t>Swiss St turns left and becomes Moss Pl</t>
  </si>
  <si>
    <t>Slight left onto 1st Ave</t>
  </si>
  <si>
    <t>Turn right onto Armeida St</t>
  </si>
  <si>
    <t>Turn right onto 4th Ave</t>
  </si>
  <si>
    <t>Turn left onto Timber Creek Rd</t>
  </si>
  <si>
    <t>Turn right to stay on Timber Creek Rd</t>
  </si>
  <si>
    <t>Turn right onto Mound Hill Rd</t>
  </si>
  <si>
    <t>Turn left onto Penrose Rd</t>
  </si>
  <si>
    <t>Turn right onto Hoover Rd</t>
  </si>
  <si>
    <t>Turn left onto Pilgrim Rd</t>
  </si>
  <si>
    <t>Turn right onto Hickory Hills Rd</t>
  </si>
  <si>
    <t>Turn left onto Clark Rd/‚ÄãWhiteside Rd</t>
  </si>
  <si>
    <t>Turn right onto Lovers Lane Rd</t>
  </si>
  <si>
    <t>Turn left onto Schell Rd</t>
  </si>
  <si>
    <t>Slight left onto Milledgeville Rd</t>
  </si>
  <si>
    <t>Turn right onto N Washington St</t>
  </si>
  <si>
    <t>Turn right onto Otter Creek Dr</t>
  </si>
  <si>
    <t>Turn left onto Telegraph Rd</t>
  </si>
  <si>
    <t>Turn right onto Beede Rd</t>
  </si>
  <si>
    <t>Turn left onto Cyclone Ridge Rd</t>
  </si>
  <si>
    <t>Continue onto IL-40 N</t>
  </si>
  <si>
    <t>Turn right onto Lovers Ln</t>
  </si>
  <si>
    <t>Turn left onto Southeast Ln</t>
  </si>
  <si>
    <t>Turn right onto S Jackson St</t>
  </si>
  <si>
    <t>RR TRACKS! CAUTION</t>
  </si>
  <si>
    <t>Turn left onto E Benton St</t>
  </si>
  <si>
    <t>Turn left onto E Franklin St</t>
  </si>
  <si>
    <t>Turn right onto S Mill St</t>
  </si>
  <si>
    <t>Turn left onto N Galena St</t>
  </si>
  <si>
    <t>Turn left onto W State St</t>
  </si>
  <si>
    <t>Turn right onto Washington Ave</t>
  </si>
  <si>
    <t>Continue onto Lowden Rd</t>
  </si>
  <si>
    <t>Slight left onto Corbett Rd</t>
  </si>
  <si>
    <t>Turn right onto Fulrath Mill Rd</t>
  </si>
  <si>
    <t>Slight left onto Elizabeth Rd</t>
  </si>
  <si>
    <t>Turn right onto Zion Rd</t>
  </si>
  <si>
    <t>Continue onto Elizabeth Rd</t>
  </si>
  <si>
    <t>Continue onto S Massbach Rd</t>
  </si>
  <si>
    <t>Turn left onto E Albrecht Rd</t>
  </si>
  <si>
    <t>Turn right onto S Derinda Rd</t>
  </si>
  <si>
    <t>Turn left onto E Reusch Rd</t>
  </si>
  <si>
    <t>Turn right onto S Pleasant Hill Rd</t>
  </si>
  <si>
    <t>Continue onto W Myrtle St</t>
  </si>
  <si>
    <t>Turn left onto N Locust St</t>
  </si>
  <si>
    <t>Turn left onto Madison St</t>
  </si>
  <si>
    <t>Continue onto US Rte 20 W</t>
  </si>
  <si>
    <t>Turn right onto W Longhollow Rd</t>
  </si>
  <si>
    <t>Turn left to stay on W Longhollow Rd</t>
  </si>
  <si>
    <t>Turn right onto N Brodrecht Rd</t>
  </si>
  <si>
    <t>Turn right onto W Wachter Rd</t>
  </si>
  <si>
    <t>Turn left onto N Clark Ln</t>
  </si>
  <si>
    <t>Turn left onto W Rawlins Rd</t>
  </si>
  <si>
    <t>Continue onto W Guilford Rd</t>
  </si>
  <si>
    <t>Turn left to stay on W Guilford Rd</t>
  </si>
  <si>
    <t>Turn left onto W Stagecoach Trail</t>
  </si>
  <si>
    <t>Continue onto Field St</t>
  </si>
  <si>
    <t>Continue onto Claude St</t>
  </si>
  <si>
    <t>Continue onto Meeker St</t>
  </si>
  <si>
    <t>Turn left onto N Bench St</t>
  </si>
  <si>
    <t>Turn right onto Franklin St</t>
  </si>
  <si>
    <t>Turn left onto N Dodge St</t>
  </si>
  <si>
    <t>Turn right onto Mars Ave</t>
  </si>
  <si>
    <t>Continue onto Ridge St</t>
  </si>
  <si>
    <t>Turn left onto Irvine Ct</t>
  </si>
  <si>
    <t>Turn right onto Gear St</t>
  </si>
  <si>
    <t>Turn left onto S Bench St</t>
  </si>
  <si>
    <t>Turn right onto US Hwy 20 W</t>
  </si>
  <si>
    <t>Turn right onto 3rd St</t>
  </si>
  <si>
    <t>Turn left onto Rives St</t>
  </si>
  <si>
    <t>Rives St turns slightly right and becomes N Blackjack Rd</t>
  </si>
  <si>
    <t>Turn left onto N Irish Hollow Rd</t>
  </si>
  <si>
    <t>Slight left to stay on N Irish Hollow Rd</t>
  </si>
  <si>
    <t>Turn left onto S Irish Hollow Rd</t>
  </si>
  <si>
    <t>Turn right onto S Rodden Rd</t>
  </si>
  <si>
    <t>Turn right to stay on S Rodden Rd</t>
  </si>
  <si>
    <t>Turn left onto W Saw Mill Rd</t>
  </si>
  <si>
    <t>Turn left onto Jefferson St</t>
  </si>
  <si>
    <t>Slight left to stay on Jefferson St</t>
  </si>
  <si>
    <t>Continue onto W Hanover Rd</t>
  </si>
  <si>
    <t>Continue onto Scenic Ridge Rd</t>
  </si>
  <si>
    <t>Continue onto N 5th St</t>
  </si>
  <si>
    <t>N 5th St turns right and becomes Webster St</t>
  </si>
  <si>
    <t>Turn left onto 4th St</t>
  </si>
  <si>
    <t>OPTIONAL OVERNIGHT: SAVANNA INN AND SUITES</t>
  </si>
  <si>
    <t>Turn left onto Scenic Bluff Rd</t>
  </si>
  <si>
    <t>Turn left to stay on Scenic Bluff Rd</t>
  </si>
  <si>
    <t>Continue onto Scenic Palisades Rd</t>
  </si>
  <si>
    <t>Continue onto Ivy Rd</t>
  </si>
  <si>
    <t>Turn left onto Fulrath Mill Rd</t>
  </si>
  <si>
    <t>Turn right onto Corbett Rd</t>
  </si>
  <si>
    <t>Continue onto Washington Ave</t>
  </si>
  <si>
    <t>Slight left onto E Lincoln St</t>
  </si>
  <si>
    <t>Continue onto Townline Rd</t>
  </si>
  <si>
    <t>Turn right onto Stone Bridge Rd</t>
  </si>
  <si>
    <t>Turn left onto Carroll Rd</t>
  </si>
  <si>
    <t>Turn right toward W Locust St</t>
  </si>
  <si>
    <t>Turn left onto W Locust St</t>
  </si>
  <si>
    <t>Turn right onto SE Lanark Ave</t>
  </si>
  <si>
    <t>Continue onto Benson Rd</t>
  </si>
  <si>
    <t>Turn left onto Brookville Rd</t>
  </si>
  <si>
    <t>Continue onto IL-64 E</t>
  </si>
  <si>
    <t>Turn left onto IL-26 N</t>
  </si>
  <si>
    <t>Turn right onto W Haldane Rd</t>
  </si>
  <si>
    <t>Turn left onto N Willow Rd</t>
  </si>
  <si>
    <t>Turn right onto W Midtown Rd</t>
  </si>
  <si>
    <t>Turn left onto N Silver Creek Rd</t>
  </si>
  <si>
    <t>Turn right onto W West Grove Rd</t>
  </si>
  <si>
    <t>Continue onto N Town Hall Rd</t>
  </si>
  <si>
    <t>Turn right onto W Camling Rd</t>
  </si>
  <si>
    <t>Turn left onto IL-2 N</t>
  </si>
  <si>
    <t>Turn left onto E Walden Rd</t>
  </si>
  <si>
    <t>Turn right onto E Macklin Rd</t>
  </si>
  <si>
    <t>Continue straight onto N Stillman Rd</t>
  </si>
  <si>
    <t>Turn right onto W Pershing St</t>
  </si>
  <si>
    <t>Turn right onto N Meridian Rd</t>
  </si>
  <si>
    <t>Turn left onto E Holcomb Rd</t>
  </si>
  <si>
    <t>Turn left onto IL-251 N</t>
  </si>
  <si>
    <t>Turn right onto E Holcomb Rd</t>
  </si>
  <si>
    <t>Slight left onto E Lindenwood Rd</t>
  </si>
  <si>
    <t>Turn left onto Esmond Rd</t>
  </si>
  <si>
    <t>Turn right onto Base Line Rd</t>
  </si>
  <si>
    <t>Turn left onto Malta Rd</t>
  </si>
  <si>
    <t>Turn left onto E Five Points Rd</t>
  </si>
  <si>
    <t>Turn left onto East St</t>
  </si>
  <si>
    <t>Left onto Railroad St</t>
  </si>
  <si>
    <t>Continue onto E Five Points Rd</t>
  </si>
  <si>
    <t>Turn left onto Wolf Rd</t>
  </si>
  <si>
    <t>Turn right onto Kingston Rd</t>
  </si>
  <si>
    <t>Turn left onto Genoa Rd</t>
  </si>
  <si>
    <t>Turn right onto Hill Rd</t>
  </si>
  <si>
    <t>Turn left onto Maple St</t>
  </si>
  <si>
    <t>Turn right onto Francis St</t>
  </si>
  <si>
    <t>Turn left onto Locust St</t>
  </si>
  <si>
    <t>Turn right onto E Washington St</t>
  </si>
  <si>
    <t>Turn left onto S Prospect St</t>
  </si>
  <si>
    <t>Turn left onto Vine St</t>
  </si>
  <si>
    <t>Turn right onto Washington St</t>
  </si>
  <si>
    <t>Continue onto N Union Rd</t>
  </si>
  <si>
    <t>Turn right onto Garden Valley Rd</t>
  </si>
  <si>
    <t>Continue onto Perkins Rd</t>
  </si>
  <si>
    <t>Turn left onto Dean St</t>
  </si>
  <si>
    <t>Turn left onto Cobblestone Way</t>
  </si>
  <si>
    <t>Continue onto Lake Ave</t>
  </si>
  <si>
    <t>Sharp right onto bike path to follow US-14</t>
  </si>
  <si>
    <t>Turn right stay on bike path</t>
  </si>
  <si>
    <t>Stay on bike path</t>
  </si>
  <si>
    <t>Cross road - stay on path</t>
  </si>
  <si>
    <t>Right on Walkup Rd</t>
  </si>
  <si>
    <t>Turn left onto Esther Street</t>
  </si>
  <si>
    <t>Turn right onto McHenry County Prairie Trail</t>
  </si>
  <si>
    <t>Cross Washington St. Keep left onto Fox River Trail</t>
  </si>
  <si>
    <t>Turn right onto North Grove Avenue</t>
  </si>
  <si>
    <t>Turn right on the Fox River Trail</t>
  </si>
  <si>
    <t>Left quick right stay on Fox River Trail</t>
  </si>
  <si>
    <t>Turn left onto East State Street at end of ramp</t>
  </si>
  <si>
    <t>Turn left onto Fox River Trail</t>
  </si>
  <si>
    <t>Trail ends, Turn right onto Weber Drive</t>
  </si>
  <si>
    <t>Turn right, quick left to get back on the Fox River Trail</t>
  </si>
  <si>
    <t>Turn left onto Stonehedge Rd</t>
  </si>
  <si>
    <t>Turn left on N Island Ave</t>
  </si>
  <si>
    <t>R</t>
  </si>
  <si>
    <t>L</t>
  </si>
  <si>
    <t>C</t>
  </si>
  <si>
    <t>BL</t>
  </si>
  <si>
    <t>Turn</t>
  </si>
  <si>
    <t>Cue</t>
  </si>
  <si>
    <t>Leg</t>
  </si>
  <si>
    <t>Dist</t>
  </si>
  <si>
    <t>Continue onto US-20 W Madison St/US Hwy 20 W</t>
  </si>
  <si>
    <t>Turn left onto US-20 E</t>
  </si>
  <si>
    <t>Turn right onto IL-84 S/N Washington St</t>
  </si>
  <si>
    <t>Turn left onto US-52 E/Chicago Ave</t>
  </si>
  <si>
    <t>Turn right onto IL-72 E/ Union St</t>
  </si>
  <si>
    <t>Turn right onto E Five Points Rd/Main St</t>
  </si>
  <si>
    <t>Turn left on Frontage Rd</t>
  </si>
  <si>
    <t>Section</t>
  </si>
  <si>
    <t>Open</t>
  </si>
  <si>
    <t>Close</t>
  </si>
  <si>
    <t>Distance</t>
  </si>
  <si>
    <t>Dist from Prev</t>
  </si>
  <si>
    <t>Name</t>
  </si>
  <si>
    <t xml:space="preserve">Town </t>
  </si>
  <si>
    <t>Address</t>
  </si>
  <si>
    <t>Cue Sheet</t>
  </si>
  <si>
    <t>Answer</t>
  </si>
  <si>
    <t>Card</t>
  </si>
  <si>
    <t>Fract Open</t>
  </si>
  <si>
    <t>Fract Close</t>
  </si>
  <si>
    <t>Open Hours</t>
  </si>
  <si>
    <t>Close Hours</t>
  </si>
  <si>
    <t>TIMED</t>
  </si>
  <si>
    <t>Woodstock, IL</t>
  </si>
  <si>
    <t>990 Lake Ave, Woodstock, IL 60098</t>
  </si>
  <si>
    <t>Batavia, IL</t>
  </si>
  <si>
    <t>Casey's</t>
  </si>
  <si>
    <t>Oregon, IL</t>
  </si>
  <si>
    <t>Byron, IL</t>
  </si>
  <si>
    <t>Kingston, IL</t>
  </si>
  <si>
    <t>Fox and Hawks 600k</t>
  </si>
  <si>
    <t>Shell Station - St Charles</t>
  </si>
  <si>
    <t>PHOTO</t>
  </si>
  <si>
    <t>1100 E River Rd Dixon, IL</t>
  </si>
  <si>
    <t>Turn left onto IL-64 W/ Washington St</t>
  </si>
  <si>
    <t>Dixon, IL</t>
  </si>
  <si>
    <t>401 S Clay St</t>
  </si>
  <si>
    <t>Mt Carroll, IL</t>
  </si>
  <si>
    <t>Dairy Queen Or Mobil Station</t>
  </si>
  <si>
    <t>Caseys's</t>
  </si>
  <si>
    <t>Elizabeth, IL</t>
  </si>
  <si>
    <t>1487 US Hwy 20 W</t>
  </si>
  <si>
    <t>W Rawlins Rd and N Clark Lane</t>
  </si>
  <si>
    <t>Take Photo of bike at Windmill Statue at Fox River Trail and Island Road</t>
  </si>
  <si>
    <t>Take photo of bike at W Rawlins Rd and N Clark Lane</t>
  </si>
  <si>
    <t>CTL</t>
  </si>
  <si>
    <t>10889 W Red Gates Rd</t>
  </si>
  <si>
    <t>Galena. IL</t>
  </si>
  <si>
    <t>Guilford, IL</t>
  </si>
  <si>
    <t>Hanover, IL</t>
  </si>
  <si>
    <t>104 Jefferson St</t>
  </si>
  <si>
    <t>Conoco</t>
  </si>
  <si>
    <t>!!</t>
  </si>
  <si>
    <t>Continue onto Monroe St/Plateau St</t>
  </si>
  <si>
    <t>Turn right on S Broad St</t>
  </si>
  <si>
    <t>Left out of Caseys, backtrack on S Broad St</t>
  </si>
  <si>
    <t>Right on E Locust St</t>
  </si>
  <si>
    <t>Lanark, IL</t>
  </si>
  <si>
    <t>Savannah, IL</t>
  </si>
  <si>
    <t>1604 Chicago Ave</t>
  </si>
  <si>
    <t>St Charles, IL</t>
  </si>
  <si>
    <t>2500 E Main St, St. Charles, IL</t>
  </si>
  <si>
    <t xml:space="preserve">2500 E Main St, St. Charles, IL </t>
  </si>
  <si>
    <t xml:space="preserve">122 W Wilson St, Batavia, IL </t>
  </si>
  <si>
    <t xml:space="preserve">901 W Washington St, Oregon, IL </t>
  </si>
  <si>
    <t>700 W Blackhawk Dr</t>
  </si>
  <si>
    <t>129 E Railroad St</t>
  </si>
  <si>
    <t>2040 S Eastwood Dr</t>
  </si>
  <si>
    <t>Turn right towards Caseys</t>
  </si>
  <si>
    <t>Turn right into the parking lot</t>
  </si>
  <si>
    <t>Continue out of parking lot to continue on Davis Rd</t>
  </si>
  <si>
    <t>Turn left onto IL-78 N/ Clay St</t>
  </si>
  <si>
    <t>Out of Control continue on IL-78</t>
  </si>
  <si>
    <t>Backtrack on IL-64/Washington St</t>
  </si>
  <si>
    <t>Turn left onto IL-2 S/E River Rd</t>
  </si>
  <si>
    <t>Turn left onto US-52 W/N Galena Ave</t>
  </si>
  <si>
    <t>R=Right, L=Left, BL=Bear Left, C=Continue, CTL= Control, !!=Alert, PH= Photo Control</t>
  </si>
  <si>
    <t>PH</t>
  </si>
  <si>
    <t>Great Lakes Ultra Cycling/Randonneurs</t>
  </si>
  <si>
    <t>Turn left out of control continue on US-52</t>
  </si>
  <si>
    <t>Right out of control continue on Jefferson St</t>
  </si>
  <si>
    <t>Turn left out of control continue on US-20</t>
  </si>
  <si>
    <t>Right out of control continue on Blackhawk St/ IL-2</t>
  </si>
  <si>
    <t>Right out of control continue on Railroad St</t>
  </si>
  <si>
    <t>Turn right onto Harmony Rd/Riley Harmony Rd</t>
  </si>
  <si>
    <t>😀</t>
  </si>
  <si>
    <t>Turn right on bike trail</t>
  </si>
  <si>
    <t>Continue on Scenic Ridge Road</t>
  </si>
  <si>
    <t>Camp Creek and Scenic Ridge Road Intersection</t>
  </si>
  <si>
    <t>Take photo of bike at street sign at Scenic Ridge and Camp Creek Rds</t>
  </si>
  <si>
    <t>Continue on Swiss St</t>
  </si>
  <si>
    <t>Take photo of bike in front of concrete barrier for 243 Swiss St</t>
  </si>
  <si>
    <t>243 Swiss Street</t>
  </si>
  <si>
    <t>SHORT GRAVEL/HARDPACK SECTION - HALF MILE</t>
  </si>
  <si>
    <t>Stop and Go/Kwik Star</t>
  </si>
  <si>
    <t>Fast Stop: Take photo of bike in front of a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</si>
</sst>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\ h:mm;@"/>
    <numFmt numFmtId="166" formatCode="[$-409]m/d/yy\ h:mm\ AM/PM;@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Unicode MS"/>
      <family val="2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3" fillId="33" borderId="10" xfId="0" applyFont="1" applyFill="1" applyBorder="1"/>
    <xf numFmtId="164" fontId="13" fillId="33" borderId="10" xfId="0" applyNumberFormat="1" applyFont="1" applyFill="1" applyBorder="1" applyAlignment="1">
      <alignment wrapText="1"/>
    </xf>
    <xf numFmtId="0" fontId="13" fillId="33" borderId="10" xfId="0" applyFont="1" applyFill="1" applyBorder="1" applyAlignment="1">
      <alignment wrapText="1"/>
    </xf>
    <xf numFmtId="0" fontId="0" fillId="34" borderId="0" xfId="0" applyFill="1"/>
    <xf numFmtId="0" fontId="0" fillId="34" borderId="0" xfId="0" applyFill="1" applyAlignment="1">
      <alignment wrapText="1"/>
    </xf>
    <xf numFmtId="164" fontId="0" fillId="34" borderId="0" xfId="0" applyNumberFormat="1" applyFill="1"/>
    <xf numFmtId="0" fontId="20" fillId="0" borderId="0" xfId="0" applyFont="1"/>
    <xf numFmtId="0" fontId="20" fillId="0" borderId="0" xfId="0" applyFont="1" applyAlignment="1">
      <alignment wrapText="1"/>
    </xf>
    <xf numFmtId="164" fontId="20" fillId="0" borderId="0" xfId="0" applyNumberFormat="1" applyFont="1"/>
    <xf numFmtId="0" fontId="0" fillId="36" borderId="0" xfId="0" applyFill="1"/>
    <xf numFmtId="0" fontId="0" fillId="36" borderId="0" xfId="0" applyFill="1" applyAlignment="1">
      <alignment wrapText="1"/>
    </xf>
    <xf numFmtId="164" fontId="0" fillId="36" borderId="0" xfId="0" applyNumberFormat="1" applyFill="1"/>
    <xf numFmtId="0" fontId="0" fillId="37" borderId="0" xfId="0" applyFill="1"/>
    <xf numFmtId="0" fontId="0" fillId="37" borderId="0" xfId="0" applyFill="1" applyAlignment="1">
      <alignment wrapText="1"/>
    </xf>
    <xf numFmtId="164" fontId="0" fillId="37" borderId="0" xfId="0" applyNumberFormat="1" applyFill="1"/>
    <xf numFmtId="49" fontId="0" fillId="37" borderId="0" xfId="0" applyNumberFormat="1" applyFill="1" applyAlignment="1">
      <alignment wrapText="1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164" fontId="20" fillId="0" borderId="0" xfId="0" applyNumberFormat="1" applyFont="1" applyFill="1"/>
    <xf numFmtId="0" fontId="19" fillId="37" borderId="0" xfId="0" applyFont="1" applyFill="1"/>
    <xf numFmtId="0" fontId="19" fillId="37" borderId="0" xfId="0" applyFont="1" applyFill="1" applyAlignment="1">
      <alignment wrapText="1"/>
    </xf>
    <xf numFmtId="164" fontId="19" fillId="37" borderId="0" xfId="0" applyNumberFormat="1" applyFont="1" applyFill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19" fillId="0" borderId="0" xfId="0" applyFont="1" applyFill="1"/>
    <xf numFmtId="0" fontId="19" fillId="0" borderId="0" xfId="0" applyFont="1" applyFill="1" applyAlignment="1">
      <alignment wrapText="1"/>
    </xf>
    <xf numFmtId="164" fontId="19" fillId="0" borderId="0" xfId="0" applyNumberFormat="1" applyFont="1" applyFill="1"/>
    <xf numFmtId="0" fontId="22" fillId="37" borderId="0" xfId="0" applyFont="1" applyFill="1"/>
    <xf numFmtId="49" fontId="0" fillId="0" borderId="11" xfId="0" applyNumberFormat="1" applyFill="1" applyBorder="1" applyAlignment="1">
      <alignment wrapText="1"/>
    </xf>
    <xf numFmtId="0" fontId="0" fillId="0" borderId="12" xfId="0" applyFill="1" applyBorder="1"/>
    <xf numFmtId="164" fontId="0" fillId="0" borderId="12" xfId="0" applyNumberFormat="1" applyFill="1" applyBorder="1"/>
    <xf numFmtId="0" fontId="0" fillId="0" borderId="12" xfId="0" applyFill="1" applyBorder="1" applyAlignment="1">
      <alignment wrapText="1"/>
    </xf>
    <xf numFmtId="49" fontId="0" fillId="0" borderId="13" xfId="0" applyNumberFormat="1" applyFill="1" applyBorder="1" applyAlignment="1">
      <alignment wrapText="1"/>
    </xf>
    <xf numFmtId="14" fontId="18" fillId="0" borderId="0" xfId="0" applyNumberFormat="1" applyFont="1" applyFill="1"/>
    <xf numFmtId="14" fontId="18" fillId="35" borderId="0" xfId="0" applyNumberFormat="1" applyFont="1" applyFill="1"/>
    <xf numFmtId="14" fontId="18" fillId="35" borderId="0" xfId="0" applyNumberFormat="1" applyFont="1" applyFill="1" applyAlignment="1">
      <alignment wrapText="1"/>
    </xf>
    <xf numFmtId="0" fontId="17" fillId="35" borderId="0" xfId="0" applyFont="1" applyFill="1" applyAlignment="1">
      <alignment horizontal="center" wrapText="1"/>
    </xf>
    <xf numFmtId="0" fontId="17" fillId="35" borderId="0" xfId="0" applyFont="1" applyFill="1" applyAlignment="1">
      <alignment horizontal="center"/>
    </xf>
    <xf numFmtId="166" fontId="17" fillId="35" borderId="0" xfId="0" applyNumberFormat="1" applyFont="1" applyFill="1" applyAlignment="1">
      <alignment horizontal="center"/>
    </xf>
    <xf numFmtId="14" fontId="23" fillId="35" borderId="0" xfId="0" applyNumberFormat="1" applyFont="1" applyFill="1"/>
    <xf numFmtId="164" fontId="23" fillId="35" borderId="0" xfId="0" applyNumberFormat="1" applyFont="1" applyFill="1"/>
    <xf numFmtId="14" fontId="23" fillId="35" borderId="0" xfId="0" applyNumberFormat="1" applyFont="1" applyFill="1" applyAlignment="1">
      <alignment wrapText="1"/>
    </xf>
    <xf numFmtId="166" fontId="23" fillId="35" borderId="0" xfId="0" applyNumberFormat="1" applyFont="1" applyFill="1" applyAlignment="1">
      <alignment horizontal="center"/>
    </xf>
    <xf numFmtId="0" fontId="24" fillId="33" borderId="10" xfId="0" applyFont="1" applyFill="1" applyBorder="1"/>
    <xf numFmtId="165" fontId="24" fillId="33" borderId="10" xfId="0" applyNumberFormat="1" applyFont="1" applyFill="1" applyBorder="1"/>
    <xf numFmtId="164" fontId="24" fillId="33" borderId="10" xfId="0" applyNumberFormat="1" applyFont="1" applyFill="1" applyBorder="1"/>
    <xf numFmtId="164" fontId="24" fillId="33" borderId="10" xfId="0" applyNumberFormat="1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0" fontId="25" fillId="0" borderId="10" xfId="0" applyFont="1" applyFill="1" applyBorder="1"/>
    <xf numFmtId="165" fontId="25" fillId="0" borderId="10" xfId="0" applyNumberFormat="1" applyFont="1" applyFill="1" applyBorder="1"/>
    <xf numFmtId="164" fontId="25" fillId="0" borderId="10" xfId="0" applyNumberFormat="1" applyFont="1" applyFill="1" applyBorder="1"/>
    <xf numFmtId="164" fontId="25" fillId="0" borderId="10" xfId="0" applyNumberFormat="1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26" fillId="0" borderId="11" xfId="0" applyFont="1" applyFill="1" applyBorder="1" applyAlignment="1">
      <alignment wrapText="1"/>
    </xf>
    <xf numFmtId="0" fontId="27" fillId="0" borderId="10" xfId="0" applyFont="1" applyFill="1" applyBorder="1"/>
    <xf numFmtId="0" fontId="28" fillId="0" borderId="11" xfId="0" applyFont="1" applyFill="1" applyBorder="1"/>
    <xf numFmtId="165" fontId="29" fillId="0" borderId="11" xfId="0" applyNumberFormat="1" applyFont="1" applyFill="1" applyBorder="1"/>
    <xf numFmtId="164" fontId="28" fillId="0" borderId="11" xfId="0" applyNumberFormat="1" applyFont="1" applyFill="1" applyBorder="1"/>
    <xf numFmtId="0" fontId="28" fillId="0" borderId="11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28" fillId="0" borderId="0" xfId="0" applyFont="1" applyFill="1"/>
    <xf numFmtId="164" fontId="28" fillId="0" borderId="0" xfId="0" applyNumberFormat="1" applyFont="1" applyFill="1"/>
    <xf numFmtId="0" fontId="28" fillId="0" borderId="0" xfId="0" applyFont="1" applyFill="1" applyAlignment="1">
      <alignment wrapText="1"/>
    </xf>
    <xf numFmtId="0" fontId="25" fillId="0" borderId="0" xfId="0" applyFont="1" applyFill="1"/>
    <xf numFmtId="0" fontId="25" fillId="0" borderId="0" xfId="0" applyFont="1" applyFill="1" applyBorder="1"/>
    <xf numFmtId="0" fontId="28" fillId="0" borderId="12" xfId="0" applyFont="1" applyFill="1" applyBorder="1"/>
    <xf numFmtId="165" fontId="29" fillId="0" borderId="13" xfId="0" applyNumberFormat="1" applyFont="1" applyFill="1" applyBorder="1"/>
    <xf numFmtId="164" fontId="28" fillId="0" borderId="12" xfId="0" applyNumberFormat="1" applyFont="1" applyFill="1" applyBorder="1"/>
    <xf numFmtId="164" fontId="28" fillId="0" borderId="13" xfId="0" applyNumberFormat="1" applyFont="1" applyFill="1" applyBorder="1"/>
    <xf numFmtId="0" fontId="28" fillId="0" borderId="12" xfId="0" applyFont="1" applyFill="1" applyBorder="1" applyAlignment="1">
      <alignment wrapText="1"/>
    </xf>
    <xf numFmtId="0" fontId="25" fillId="0" borderId="12" xfId="0" applyFont="1" applyFill="1" applyBorder="1"/>
    <xf numFmtId="0" fontId="26" fillId="0" borderId="13" xfId="0" applyFont="1" applyFill="1" applyBorder="1" applyAlignment="1">
      <alignment wrapText="1"/>
    </xf>
    <xf numFmtId="0" fontId="30" fillId="0" borderId="0" xfId="0" applyFont="1" applyFill="1" applyAlignment="1">
      <alignment wrapText="1"/>
    </xf>
    <xf numFmtId="0" fontId="21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numFmt numFmtId="164" formatCode="0.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1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family val="2"/>
        <scheme val="none"/>
      </font>
      <numFmt numFmtId="165" formatCode="m/d/yy\ h:mm;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Unicode MS"/>
        <family val="2"/>
        <scheme val="none"/>
      </font>
      <numFmt numFmtId="165" formatCode="m/d/yy\ h:mm;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P19" totalsRowShown="0" headerRowDxfId="18" dataDxfId="16" headerRowBorderDxfId="17">
  <autoFilter ref="A2:P19" xr:uid="{00000000-0009-0000-0100-000002000000}"/>
  <tableColumns count="16">
    <tableColumn id="1" xr3:uid="{00000000-0010-0000-0000-000001000000}" name="Section" dataDxfId="9"/>
    <tableColumn id="2" xr3:uid="{00000000-0010-0000-0000-000002000000}" name="Type" dataDxfId="8"/>
    <tableColumn id="3" xr3:uid="{00000000-0010-0000-0000-000003000000}" name="Open" dataDxfId="7">
      <calculatedColumnFormula>$H$1+O3</calculatedColumnFormula>
    </tableColumn>
    <tableColumn id="4" xr3:uid="{00000000-0010-0000-0000-000004000000}" name="Close" dataDxfId="6">
      <calculatedColumnFormula>$H$1+P3</calculatedColumnFormula>
    </tableColumn>
    <tableColumn id="5" xr3:uid="{00000000-0010-0000-0000-000005000000}" name="Distance" dataDxfId="5"/>
    <tableColumn id="6" xr3:uid="{00000000-0010-0000-0000-000006000000}" name="Dist from Prev" dataDxfId="4">
      <calculatedColumnFormula>E3-E2</calculatedColumnFormula>
    </tableColumn>
    <tableColumn id="7" xr3:uid="{00000000-0010-0000-0000-000007000000}" name="Name" dataDxfId="3"/>
    <tableColumn id="8" xr3:uid="{00000000-0010-0000-0000-000008000000}" name="Town " dataDxfId="2"/>
    <tableColumn id="9" xr3:uid="{00000000-0010-0000-0000-000009000000}" name="Address" dataDxfId="0"/>
    <tableColumn id="10" xr3:uid="{00000000-0010-0000-0000-00000A000000}" name="Cue Sheet" dataDxfId="1">
      <calculatedColumnFormula>B3&amp;": "&amp;G3&amp;" "&amp;H3&amp;" "&amp;CHAR(13)&amp;IF(EXACT(B3,"TIMED"),"Open: "&amp;TEXT(C3,"hh:mm")&amp;" Close: "&amp;TEXT(D3,"hh:mm"),"Answer Question on Card")</calculatedColumnFormula>
    </tableColumn>
    <tableColumn id="11" xr3:uid="{00000000-0010-0000-0000-00000B000000}" name="Answer" dataDxfId="15"/>
    <tableColumn id="12" xr3:uid="{00000000-0010-0000-0000-00000C000000}" name="Card" dataDxfId="14">
      <calculatedColumnFormula>B3&amp;": "&amp;G3&amp;" "&amp;H3&amp;" "&amp;CHAR(13)&amp;IF(EXACT(B3,"TIMED"),"Open: "&amp;TEXT(C3,"MM/dd hh:mm")&amp;" Close: "&amp;TEXT(D3,"MM/dd hh:mm"),K3)&amp;" "&amp;ROUND(E3,0)&amp;" Miles"</calculatedColumnFormula>
    </tableColumn>
    <tableColumn id="13" xr3:uid="{00000000-0010-0000-0000-00000D000000}" name="Fract Open" dataDxfId="13">
      <calculatedColumnFormula xml:space="preserve"> IF((E3*1.60934)&lt;200, ROUND((E3*1.60934),0)/34,0) + IF(AND((E3*1.60934)&gt;200,(E3*1.60934)&lt;=400), (200/32)+(ROUND((E3*1.60934),0)-200)/28,0)+IF(AND((E3*1.60934)&gt;400, (E3*1.60934)&lt;=600), (200/30)+(200/28)+(ROUND((E3*1.60934),0)-400)/24,0)+ IF(AND((E3*1.60934)&gt;600, (E3*1.60934)&lt;=1000), (200/30)+(200/28)+200/24+(ROUND((E3*1.60934),0)-600)/23,0) + IF(AND((E3*1.60934)&gt;1000, (E3*1.60934)&lt;=1300), (200/28)+(200/24)+200/23+(400/28)+(ROUND((E3*1.60934),0)-1000)/20,0)</calculatedColumnFormula>
    </tableColumn>
    <tableColumn id="14" xr3:uid="{00000000-0010-0000-0000-00000E000000}" name="Fract Close" dataDxfId="12">
      <calculatedColumnFormula xml:space="preserve"> IF(E3*1.60934&gt;0,ROUND(E3*1.60934,0)/15,1)</calculatedColumnFormula>
    </tableColumn>
    <tableColumn id="15" xr3:uid="{00000000-0010-0000-0000-00000F000000}" name="Open Hours" dataDxfId="11">
      <calculatedColumnFormula>QUOTIENT((M3),1)&amp;":"&amp;TEXT(ROUND(MOD((M3),1)*60,0),"00")</calculatedColumnFormula>
    </tableColumn>
    <tableColumn id="16" xr3:uid="{00000000-0010-0000-0000-000010000000}" name="Close Hours" dataDxfId="10">
      <calculatedColumnFormula>IF(E3*1.6094&lt;600,QUOTIENT((N3),1)&amp;":"&amp;TEXT(ROUND(MOD((N3),1)*60,0),"00"),"40:00")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8"/>
  <sheetViews>
    <sheetView tabSelected="1" topLeftCell="A82" workbookViewId="0">
      <selection activeCell="B93" sqref="B93"/>
    </sheetView>
  </sheetViews>
  <sheetFormatPr baseColWidth="10" defaultRowHeight="16" x14ac:dyDescent="0.2"/>
  <cols>
    <col min="1" max="1" width="5" customWidth="1"/>
    <col min="2" max="2" width="27.5" style="2" customWidth="1"/>
    <col min="3" max="3" width="7" style="1" customWidth="1"/>
    <col min="4" max="4" width="6" style="1" customWidth="1"/>
  </cols>
  <sheetData>
    <row r="1" spans="1:4" x14ac:dyDescent="0.2">
      <c r="A1" s="40" t="s">
        <v>295</v>
      </c>
      <c r="B1" s="40"/>
      <c r="C1" s="40"/>
      <c r="D1" s="40"/>
    </row>
    <row r="2" spans="1:4" x14ac:dyDescent="0.2">
      <c r="A2" s="41" t="s">
        <v>247</v>
      </c>
      <c r="B2" s="41"/>
      <c r="C2" s="41"/>
      <c r="D2" s="41"/>
    </row>
    <row r="3" spans="1:4" x14ac:dyDescent="0.2">
      <c r="A3" s="42">
        <f>Controls!H1</f>
        <v>44807.208333333336</v>
      </c>
      <c r="B3" s="42"/>
      <c r="C3" s="42"/>
      <c r="D3" s="42"/>
    </row>
    <row r="4" spans="1:4" x14ac:dyDescent="0.2">
      <c r="A4" s="40" t="s">
        <v>293</v>
      </c>
      <c r="B4" s="40"/>
      <c r="C4" s="40"/>
      <c r="D4" s="40"/>
    </row>
    <row r="5" spans="1:4" ht="17" x14ac:dyDescent="0.2">
      <c r="A5" s="12" t="s">
        <v>213</v>
      </c>
      <c r="B5" s="13" t="s">
        <v>214</v>
      </c>
      <c r="C5" s="14" t="s">
        <v>215</v>
      </c>
      <c r="D5" s="14" t="s">
        <v>216</v>
      </c>
    </row>
    <row r="6" spans="1:4" ht="68" x14ac:dyDescent="0.2">
      <c r="A6" s="15" t="s">
        <v>1</v>
      </c>
      <c r="B6" s="16" t="str">
        <f>Controls!L3</f>
        <v>TIMED: Shell Station - St Charles Woodstock, IL _x000D_Open: 09/03 05:00 Close: 09/03 06:00 0 Miles</v>
      </c>
      <c r="C6" s="17">
        <v>0</v>
      </c>
      <c r="D6" s="17">
        <v>0</v>
      </c>
    </row>
    <row r="7" spans="1:4" ht="17" x14ac:dyDescent="0.2">
      <c r="A7" t="s">
        <v>209</v>
      </c>
      <c r="B7" s="2" t="s">
        <v>2</v>
      </c>
      <c r="C7" s="1">
        <v>0.02</v>
      </c>
      <c r="D7" s="1">
        <f>D6+C7</f>
        <v>0.02</v>
      </c>
    </row>
    <row r="8" spans="1:4" ht="17" x14ac:dyDescent="0.2">
      <c r="A8" t="s">
        <v>209</v>
      </c>
      <c r="B8" s="2" t="s">
        <v>3</v>
      </c>
      <c r="C8" s="1">
        <v>0.02</v>
      </c>
      <c r="D8" s="1">
        <f t="shared" ref="D8:D74" si="0">D7+C8</f>
        <v>0.04</v>
      </c>
    </row>
    <row r="9" spans="1:4" ht="20" customHeight="1" x14ac:dyDescent="0.2">
      <c r="A9" t="s">
        <v>209</v>
      </c>
      <c r="B9" s="2" t="s">
        <v>4</v>
      </c>
      <c r="C9" s="1">
        <v>1.0000000000000002E-2</v>
      </c>
      <c r="D9" s="1">
        <f t="shared" si="0"/>
        <v>0.05</v>
      </c>
    </row>
    <row r="10" spans="1:4" ht="17" x14ac:dyDescent="0.2">
      <c r="A10" t="s">
        <v>210</v>
      </c>
      <c r="B10" s="2" t="s">
        <v>5</v>
      </c>
      <c r="C10" s="1">
        <v>0.2</v>
      </c>
      <c r="D10" s="1">
        <f t="shared" si="0"/>
        <v>0.25</v>
      </c>
    </row>
    <row r="11" spans="1:4" ht="17" x14ac:dyDescent="0.2">
      <c r="A11" t="s">
        <v>209</v>
      </c>
      <c r="B11" s="2" t="s">
        <v>6</v>
      </c>
      <c r="C11" s="1">
        <v>0.31</v>
      </c>
      <c r="D11" s="1">
        <f t="shared" si="0"/>
        <v>0.56000000000000005</v>
      </c>
    </row>
    <row r="12" spans="1:4" ht="17" x14ac:dyDescent="0.2">
      <c r="A12" t="s">
        <v>210</v>
      </c>
      <c r="B12" s="2" t="s">
        <v>7</v>
      </c>
      <c r="C12" s="1">
        <v>0.19000000000000006</v>
      </c>
      <c r="D12" s="1">
        <f t="shared" si="0"/>
        <v>0.75000000000000011</v>
      </c>
    </row>
    <row r="13" spans="1:4" ht="17" x14ac:dyDescent="0.2">
      <c r="A13" t="s">
        <v>209</v>
      </c>
      <c r="B13" s="2" t="s">
        <v>8</v>
      </c>
      <c r="C13" s="1">
        <v>0.39999999999999991</v>
      </c>
      <c r="D13" s="1">
        <f t="shared" si="0"/>
        <v>1.1499999999999999</v>
      </c>
    </row>
    <row r="14" spans="1:4" ht="17" x14ac:dyDescent="0.2">
      <c r="A14" t="s">
        <v>209</v>
      </c>
      <c r="B14" s="2" t="s">
        <v>9</v>
      </c>
      <c r="C14" s="1">
        <v>0.56000000000000005</v>
      </c>
      <c r="D14" s="1">
        <f t="shared" si="0"/>
        <v>1.71</v>
      </c>
    </row>
    <row r="15" spans="1:4" ht="17" x14ac:dyDescent="0.2">
      <c r="A15" t="s">
        <v>210</v>
      </c>
      <c r="B15" s="2" t="s">
        <v>10</v>
      </c>
      <c r="C15" s="1">
        <v>2.0000000000000018E-2</v>
      </c>
      <c r="D15" s="1">
        <f t="shared" si="0"/>
        <v>1.73</v>
      </c>
    </row>
    <row r="16" spans="1:4" ht="34" x14ac:dyDescent="0.2">
      <c r="A16" t="s">
        <v>211</v>
      </c>
      <c r="B16" s="2" t="s">
        <v>11</v>
      </c>
      <c r="C16" s="1">
        <v>0.17999999999999994</v>
      </c>
      <c r="D16" s="1">
        <f t="shared" si="0"/>
        <v>1.91</v>
      </c>
    </row>
    <row r="17" spans="1:4" ht="17" x14ac:dyDescent="0.2">
      <c r="A17" t="s">
        <v>211</v>
      </c>
      <c r="B17" s="2" t="s">
        <v>12</v>
      </c>
      <c r="C17" s="1">
        <v>0.84000000000000008</v>
      </c>
      <c r="D17" s="1">
        <f t="shared" si="0"/>
        <v>2.75</v>
      </c>
    </row>
    <row r="18" spans="1:4" ht="17" x14ac:dyDescent="0.2">
      <c r="A18" t="s">
        <v>209</v>
      </c>
      <c r="B18" s="2" t="s">
        <v>13</v>
      </c>
      <c r="C18" s="1">
        <v>0.10000000000000009</v>
      </c>
      <c r="D18" s="1">
        <f t="shared" si="0"/>
        <v>2.85</v>
      </c>
    </row>
    <row r="19" spans="1:4" ht="17" x14ac:dyDescent="0.2">
      <c r="A19" t="s">
        <v>210</v>
      </c>
      <c r="B19" s="2" t="s">
        <v>14</v>
      </c>
      <c r="C19" s="1">
        <v>9.9999999999999645E-2</v>
      </c>
      <c r="D19" s="1">
        <f t="shared" si="0"/>
        <v>2.9499999999999997</v>
      </c>
    </row>
    <row r="20" spans="1:4" ht="17" x14ac:dyDescent="0.2">
      <c r="A20" t="s">
        <v>209</v>
      </c>
      <c r="B20" s="2" t="s">
        <v>15</v>
      </c>
      <c r="C20" s="1">
        <v>6.0000000000000053E-2</v>
      </c>
      <c r="D20" s="1">
        <f t="shared" si="0"/>
        <v>3.01</v>
      </c>
    </row>
    <row r="21" spans="1:4" ht="34" x14ac:dyDescent="0.2">
      <c r="A21" t="s">
        <v>211</v>
      </c>
      <c r="B21" s="2" t="s">
        <v>16</v>
      </c>
      <c r="C21" s="1">
        <v>0.7200000000000002</v>
      </c>
      <c r="D21" s="1">
        <f t="shared" si="0"/>
        <v>3.73</v>
      </c>
    </row>
    <row r="22" spans="1:4" ht="19" customHeight="1" x14ac:dyDescent="0.2">
      <c r="A22" t="s">
        <v>211</v>
      </c>
      <c r="B22" s="2" t="s">
        <v>17</v>
      </c>
      <c r="C22" s="1">
        <v>0.32000000000000028</v>
      </c>
      <c r="D22" s="1">
        <f t="shared" si="0"/>
        <v>4.0500000000000007</v>
      </c>
    </row>
    <row r="23" spans="1:4" ht="34" x14ac:dyDescent="0.2">
      <c r="A23" t="s">
        <v>209</v>
      </c>
      <c r="B23" s="2" t="s">
        <v>18</v>
      </c>
      <c r="C23" s="1">
        <v>0.89999999999999947</v>
      </c>
      <c r="D23" s="1">
        <f t="shared" si="0"/>
        <v>4.95</v>
      </c>
    </row>
    <row r="24" spans="1:4" ht="34" x14ac:dyDescent="0.2">
      <c r="A24" t="s">
        <v>209</v>
      </c>
      <c r="B24" s="2" t="s">
        <v>19</v>
      </c>
      <c r="C24" s="1">
        <v>0.23000000000000043</v>
      </c>
      <c r="D24" s="1">
        <f t="shared" si="0"/>
        <v>5.1800000000000006</v>
      </c>
    </row>
    <row r="25" spans="1:4" ht="17" x14ac:dyDescent="0.2">
      <c r="A25" t="s">
        <v>209</v>
      </c>
      <c r="B25" s="2" t="s">
        <v>20</v>
      </c>
      <c r="C25" s="1">
        <v>2.13</v>
      </c>
      <c r="D25" s="1">
        <f t="shared" si="0"/>
        <v>7.3100000000000005</v>
      </c>
    </row>
    <row r="26" spans="1:4" ht="34" x14ac:dyDescent="0.2">
      <c r="A26" t="s">
        <v>209</v>
      </c>
      <c r="B26" s="2" t="s">
        <v>21</v>
      </c>
      <c r="C26" s="1">
        <v>0.37000000000000011</v>
      </c>
      <c r="D26" s="1">
        <f t="shared" si="0"/>
        <v>7.6800000000000006</v>
      </c>
    </row>
    <row r="27" spans="1:4" ht="68" x14ac:dyDescent="0.2">
      <c r="A27" s="15" t="s">
        <v>294</v>
      </c>
      <c r="B27" s="16" t="str">
        <f>Controls!L4</f>
        <v>PHOTO: Take Photo of bike at Windmill Statue at Fox River Trail and Island Road Batavia, IL _x000D_ 8 Miles</v>
      </c>
      <c r="C27" s="17">
        <v>0.2</v>
      </c>
      <c r="D27" s="17">
        <f t="shared" si="0"/>
        <v>7.8800000000000008</v>
      </c>
    </row>
    <row r="28" spans="1:4" ht="17" x14ac:dyDescent="0.2">
      <c r="A28" t="s">
        <v>210</v>
      </c>
      <c r="B28" s="2" t="s">
        <v>208</v>
      </c>
      <c r="C28" s="1">
        <v>0</v>
      </c>
      <c r="D28" s="1">
        <f t="shared" si="0"/>
        <v>7.8800000000000008</v>
      </c>
    </row>
    <row r="29" spans="1:4" ht="17" x14ac:dyDescent="0.2">
      <c r="A29" t="s">
        <v>211</v>
      </c>
      <c r="B29" s="2" t="s">
        <v>22</v>
      </c>
      <c r="C29" s="1">
        <v>9.9999999999999645E-2</v>
      </c>
      <c r="D29" s="1">
        <f t="shared" si="0"/>
        <v>7.98</v>
      </c>
    </row>
    <row r="30" spans="1:4" ht="17" x14ac:dyDescent="0.2">
      <c r="A30" t="s">
        <v>209</v>
      </c>
      <c r="B30" s="2" t="s">
        <v>23</v>
      </c>
      <c r="C30" s="1">
        <v>4.9999999999999822E-2</v>
      </c>
      <c r="D30" s="1">
        <f t="shared" si="0"/>
        <v>8.0300000000000011</v>
      </c>
    </row>
    <row r="31" spans="1:4" ht="17" x14ac:dyDescent="0.2">
      <c r="A31" t="s">
        <v>210</v>
      </c>
      <c r="B31" s="2" t="s">
        <v>24</v>
      </c>
      <c r="C31" s="1">
        <v>0.13000000000000078</v>
      </c>
      <c r="D31" s="1">
        <f t="shared" si="0"/>
        <v>8.1600000000000019</v>
      </c>
    </row>
    <row r="32" spans="1:4" ht="17" x14ac:dyDescent="0.2">
      <c r="A32" t="s">
        <v>209</v>
      </c>
      <c r="B32" s="2" t="s">
        <v>25</v>
      </c>
      <c r="C32" s="1">
        <v>0.21999999999999886</v>
      </c>
      <c r="D32" s="1">
        <f t="shared" si="0"/>
        <v>8.3800000000000008</v>
      </c>
    </row>
    <row r="33" spans="1:4" ht="17" x14ac:dyDescent="0.2">
      <c r="A33" t="s">
        <v>209</v>
      </c>
      <c r="B33" s="2" t="s">
        <v>26</v>
      </c>
      <c r="C33" s="1">
        <v>0.46000000000000085</v>
      </c>
      <c r="D33" s="1">
        <f t="shared" si="0"/>
        <v>8.8400000000000016</v>
      </c>
    </row>
    <row r="34" spans="1:4" ht="17" x14ac:dyDescent="0.2">
      <c r="A34" t="s">
        <v>210</v>
      </c>
      <c r="B34" s="2" t="s">
        <v>27</v>
      </c>
      <c r="C34" s="1">
        <v>8.0000000000000071E-2</v>
      </c>
      <c r="D34" s="1">
        <f t="shared" si="0"/>
        <v>8.9200000000000017</v>
      </c>
    </row>
    <row r="35" spans="1:4" ht="17" x14ac:dyDescent="0.2">
      <c r="A35" t="s">
        <v>209</v>
      </c>
      <c r="B35" s="2" t="s">
        <v>28</v>
      </c>
      <c r="C35" s="1">
        <v>10.5</v>
      </c>
      <c r="D35" s="1">
        <f t="shared" si="0"/>
        <v>19.420000000000002</v>
      </c>
    </row>
    <row r="36" spans="1:4" ht="17" x14ac:dyDescent="0.2">
      <c r="A36" t="s">
        <v>210</v>
      </c>
      <c r="B36" s="2" t="s">
        <v>29</v>
      </c>
      <c r="C36" s="1">
        <v>0.76999999999999957</v>
      </c>
      <c r="D36" s="1">
        <f t="shared" si="0"/>
        <v>20.190000000000001</v>
      </c>
    </row>
    <row r="37" spans="1:4" ht="17" x14ac:dyDescent="0.2">
      <c r="A37" t="s">
        <v>211</v>
      </c>
      <c r="B37" s="2" t="s">
        <v>30</v>
      </c>
      <c r="C37" s="1">
        <v>25.150000000000002</v>
      </c>
      <c r="D37" s="1">
        <f t="shared" si="0"/>
        <v>45.34</v>
      </c>
    </row>
    <row r="38" spans="1:4" ht="17" x14ac:dyDescent="0.2">
      <c r="A38" t="s">
        <v>211</v>
      </c>
      <c r="B38" s="2" t="s">
        <v>30</v>
      </c>
      <c r="C38" s="1">
        <v>0.17999999999999972</v>
      </c>
      <c r="D38" s="1">
        <f t="shared" si="0"/>
        <v>45.52</v>
      </c>
    </row>
    <row r="39" spans="1:4" ht="17" x14ac:dyDescent="0.2">
      <c r="A39" t="s">
        <v>209</v>
      </c>
      <c r="B39" s="2" t="s">
        <v>31</v>
      </c>
      <c r="C39" s="1">
        <v>0.30999999999999517</v>
      </c>
      <c r="D39" s="1">
        <f t="shared" si="0"/>
        <v>45.83</v>
      </c>
    </row>
    <row r="40" spans="1:4" ht="17" x14ac:dyDescent="0.2">
      <c r="A40" t="s">
        <v>210</v>
      </c>
      <c r="B40" s="2" t="s">
        <v>32</v>
      </c>
      <c r="C40" s="1">
        <v>3.8599999999999994</v>
      </c>
      <c r="D40" s="1">
        <f t="shared" si="0"/>
        <v>49.69</v>
      </c>
    </row>
    <row r="41" spans="1:4" ht="17" x14ac:dyDescent="0.2">
      <c r="A41" t="s">
        <v>211</v>
      </c>
      <c r="B41" s="2" t="s">
        <v>33</v>
      </c>
      <c r="C41" s="1">
        <v>0.13000000000000256</v>
      </c>
      <c r="D41" s="1">
        <f t="shared" si="0"/>
        <v>49.82</v>
      </c>
    </row>
    <row r="42" spans="1:4" ht="34" x14ac:dyDescent="0.2">
      <c r="A42" t="s">
        <v>210</v>
      </c>
      <c r="B42" s="2" t="s">
        <v>34</v>
      </c>
      <c r="C42" s="1">
        <v>3.5600000000000023</v>
      </c>
      <c r="D42" s="1">
        <f t="shared" si="0"/>
        <v>53.38</v>
      </c>
    </row>
    <row r="43" spans="1:4" ht="17" x14ac:dyDescent="0.2">
      <c r="A43" t="s">
        <v>209</v>
      </c>
      <c r="B43" s="2" t="s">
        <v>35</v>
      </c>
      <c r="C43" s="1">
        <v>10.329999999999998</v>
      </c>
      <c r="D43" s="1">
        <f t="shared" si="0"/>
        <v>63.71</v>
      </c>
    </row>
    <row r="44" spans="1:4" ht="17" x14ac:dyDescent="0.2">
      <c r="A44" t="s">
        <v>210</v>
      </c>
      <c r="B44" s="2" t="s">
        <v>36</v>
      </c>
      <c r="C44" s="1">
        <v>1.0499999999999972</v>
      </c>
      <c r="D44" s="1">
        <f t="shared" si="0"/>
        <v>64.759999999999991</v>
      </c>
    </row>
    <row r="45" spans="1:4" ht="17" x14ac:dyDescent="0.2">
      <c r="A45" t="s">
        <v>211</v>
      </c>
      <c r="B45" s="2" t="s">
        <v>37</v>
      </c>
      <c r="C45" s="1">
        <v>0.10999999999999943</v>
      </c>
      <c r="D45" s="1">
        <f t="shared" si="0"/>
        <v>64.86999999999999</v>
      </c>
    </row>
    <row r="46" spans="1:4" ht="17" x14ac:dyDescent="0.2">
      <c r="A46" t="s">
        <v>210</v>
      </c>
      <c r="B46" s="2" t="s">
        <v>38</v>
      </c>
      <c r="C46" s="1">
        <v>3.5700000000000074</v>
      </c>
      <c r="D46" s="1">
        <f t="shared" si="0"/>
        <v>68.44</v>
      </c>
    </row>
    <row r="47" spans="1:4" ht="17" x14ac:dyDescent="0.2">
      <c r="A47" t="s">
        <v>209</v>
      </c>
      <c r="B47" s="2" t="s">
        <v>39</v>
      </c>
      <c r="C47" s="1">
        <v>1.289999999999992</v>
      </c>
      <c r="D47" s="1">
        <f t="shared" si="0"/>
        <v>69.72999999999999</v>
      </c>
    </row>
    <row r="48" spans="1:4" ht="34" x14ac:dyDescent="0.2">
      <c r="A48" t="s">
        <v>210</v>
      </c>
      <c r="B48" s="2" t="s">
        <v>251</v>
      </c>
      <c r="C48" s="1">
        <v>1.960000000000008</v>
      </c>
      <c r="D48" s="1">
        <f t="shared" si="0"/>
        <v>71.69</v>
      </c>
    </row>
    <row r="49" spans="1:4" ht="51" x14ac:dyDescent="0.2">
      <c r="A49" s="15" t="s">
        <v>262</v>
      </c>
      <c r="B49" s="16" t="str">
        <f>Controls!L5</f>
        <v>TIMED: Casey's Oregon, IL _x000D_Open: 09/03 08:26 Close: 09/03 12:48 73 Miles</v>
      </c>
      <c r="C49" s="17">
        <v>1.1199999999999903</v>
      </c>
      <c r="D49" s="17">
        <f t="shared" si="0"/>
        <v>72.809999999999988</v>
      </c>
    </row>
    <row r="50" spans="1:4" ht="34" x14ac:dyDescent="0.2">
      <c r="A50" t="s">
        <v>209</v>
      </c>
      <c r="B50" s="2" t="s">
        <v>290</v>
      </c>
      <c r="C50" s="1">
        <v>0</v>
      </c>
      <c r="D50" s="1">
        <f t="shared" si="0"/>
        <v>72.809999999999988</v>
      </c>
    </row>
    <row r="51" spans="1:4" ht="17" x14ac:dyDescent="0.2">
      <c r="A51" t="s">
        <v>209</v>
      </c>
      <c r="B51" s="2" t="s">
        <v>39</v>
      </c>
      <c r="C51" s="1">
        <v>1.1500000000000057</v>
      </c>
      <c r="D51" s="1">
        <f t="shared" si="0"/>
        <v>73.959999999999994</v>
      </c>
    </row>
    <row r="52" spans="1:4" ht="17" x14ac:dyDescent="0.2">
      <c r="A52" t="s">
        <v>209</v>
      </c>
      <c r="B52" s="2" t="s">
        <v>40</v>
      </c>
      <c r="C52" s="1">
        <v>2.3599999999999994</v>
      </c>
      <c r="D52" s="1">
        <f t="shared" si="0"/>
        <v>76.319999999999993</v>
      </c>
    </row>
    <row r="53" spans="1:4" ht="17" x14ac:dyDescent="0.2">
      <c r="A53" t="s">
        <v>209</v>
      </c>
      <c r="B53" s="2" t="s">
        <v>41</v>
      </c>
      <c r="C53" s="1">
        <v>8</v>
      </c>
      <c r="D53" s="1">
        <f t="shared" si="0"/>
        <v>84.32</v>
      </c>
    </row>
    <row r="54" spans="1:4" ht="17" x14ac:dyDescent="0.2">
      <c r="A54" t="s">
        <v>210</v>
      </c>
      <c r="B54" s="2" t="s">
        <v>42</v>
      </c>
      <c r="C54" s="1">
        <v>3.519999999999996</v>
      </c>
      <c r="D54" s="1">
        <f t="shared" si="0"/>
        <v>87.839999999999989</v>
      </c>
    </row>
    <row r="55" spans="1:4" ht="17" x14ac:dyDescent="0.2">
      <c r="A55" t="s">
        <v>209</v>
      </c>
      <c r="B55" s="2" t="s">
        <v>43</v>
      </c>
      <c r="C55" s="1">
        <v>1</v>
      </c>
      <c r="D55" s="1">
        <f t="shared" si="0"/>
        <v>88.839999999999989</v>
      </c>
    </row>
    <row r="56" spans="1:4" ht="34" x14ac:dyDescent="0.2">
      <c r="A56" s="15" t="s">
        <v>262</v>
      </c>
      <c r="B56" s="18" t="str">
        <f>Controls!J6</f>
        <v>TIMED: Stop and Go/Kwik Star Dixon, IL _x000D_Open: 09:21 Close: 14:52</v>
      </c>
      <c r="C56" s="17">
        <v>2.9100000000000108</v>
      </c>
      <c r="D56" s="17">
        <f t="shared" si="0"/>
        <v>91.75</v>
      </c>
    </row>
    <row r="57" spans="1:4" ht="17" x14ac:dyDescent="0.2">
      <c r="A57" t="s">
        <v>210</v>
      </c>
      <c r="B57" s="2" t="s">
        <v>291</v>
      </c>
      <c r="C57" s="1">
        <v>2.9999999999986926E-2</v>
      </c>
      <c r="D57" s="1">
        <f t="shared" si="0"/>
        <v>91.779999999999987</v>
      </c>
    </row>
    <row r="58" spans="1:4" ht="17" x14ac:dyDescent="0.2">
      <c r="A58" t="s">
        <v>209</v>
      </c>
      <c r="B58" s="2" t="s">
        <v>44</v>
      </c>
      <c r="C58" s="1">
        <v>0.34000000000000341</v>
      </c>
      <c r="D58" s="1">
        <f t="shared" si="0"/>
        <v>92.11999999999999</v>
      </c>
    </row>
    <row r="59" spans="1:4" ht="17" x14ac:dyDescent="0.2">
      <c r="A59" t="s">
        <v>209</v>
      </c>
      <c r="B59" s="2" t="s">
        <v>45</v>
      </c>
      <c r="C59" s="1">
        <v>0.68999999999999773</v>
      </c>
      <c r="D59" s="1">
        <f t="shared" si="0"/>
        <v>92.809999999999988</v>
      </c>
    </row>
    <row r="60" spans="1:4" ht="34" x14ac:dyDescent="0.2">
      <c r="A60" t="s">
        <v>210</v>
      </c>
      <c r="B60" s="2" t="s">
        <v>46</v>
      </c>
      <c r="C60" s="1">
        <v>0.35999999999999943</v>
      </c>
      <c r="D60" s="1">
        <f t="shared" si="0"/>
        <v>93.169999999999987</v>
      </c>
    </row>
    <row r="61" spans="1:4" ht="17" x14ac:dyDescent="0.2">
      <c r="A61" t="s">
        <v>209</v>
      </c>
      <c r="B61" s="2" t="s">
        <v>47</v>
      </c>
      <c r="C61" s="1">
        <v>0.17000000000000171</v>
      </c>
      <c r="D61" s="1">
        <f t="shared" si="0"/>
        <v>93.339999999999989</v>
      </c>
    </row>
    <row r="62" spans="1:4" ht="17" x14ac:dyDescent="0.2">
      <c r="A62" t="s">
        <v>210</v>
      </c>
      <c r="B62" s="2" t="s">
        <v>48</v>
      </c>
      <c r="C62" s="1">
        <v>0.23000000000000398</v>
      </c>
      <c r="D62" s="1">
        <f t="shared" si="0"/>
        <v>93.57</v>
      </c>
    </row>
    <row r="63" spans="1:4" ht="51" x14ac:dyDescent="0.2">
      <c r="A63" s="15" t="s">
        <v>294</v>
      </c>
      <c r="B63" s="16" t="str">
        <f>Controls!L7</f>
        <v>PHOTO: Take photo of bike in front of concrete barrier for 243 Swiss St Dixon, IL _x000D_ 94 Miles</v>
      </c>
      <c r="C63" s="17">
        <v>0</v>
      </c>
      <c r="D63" s="17">
        <f t="shared" si="0"/>
        <v>93.57</v>
      </c>
    </row>
    <row r="64" spans="1:4" ht="17" x14ac:dyDescent="0.2">
      <c r="A64" t="s">
        <v>211</v>
      </c>
      <c r="B64" s="2" t="s">
        <v>307</v>
      </c>
      <c r="C64" s="1">
        <v>0</v>
      </c>
      <c r="D64" s="1">
        <f t="shared" si="0"/>
        <v>93.57</v>
      </c>
    </row>
    <row r="65" spans="1:4" ht="34" x14ac:dyDescent="0.2">
      <c r="A65" t="s">
        <v>210</v>
      </c>
      <c r="B65" s="2" t="s">
        <v>49</v>
      </c>
      <c r="C65" s="1">
        <v>0.12999999999999545</v>
      </c>
      <c r="D65" s="1">
        <f t="shared" si="0"/>
        <v>93.699999999999989</v>
      </c>
    </row>
    <row r="66" spans="1:4" ht="17" x14ac:dyDescent="0.2">
      <c r="A66" t="s">
        <v>210</v>
      </c>
      <c r="B66" s="2" t="s">
        <v>50</v>
      </c>
      <c r="C66" s="1">
        <v>0.10000000000000853</v>
      </c>
      <c r="D66" s="1">
        <f t="shared" si="0"/>
        <v>93.8</v>
      </c>
    </row>
    <row r="67" spans="1:4" ht="17" x14ac:dyDescent="0.2">
      <c r="A67" t="s">
        <v>209</v>
      </c>
      <c r="B67" s="2" t="s">
        <v>51</v>
      </c>
      <c r="C67" s="1">
        <v>9.9999999999909051E-3</v>
      </c>
      <c r="D67" s="1">
        <f t="shared" si="0"/>
        <v>93.809999999999988</v>
      </c>
    </row>
    <row r="68" spans="1:4" ht="17" x14ac:dyDescent="0.2">
      <c r="A68" t="s">
        <v>209</v>
      </c>
      <c r="B68" s="2" t="s">
        <v>52</v>
      </c>
      <c r="C68" s="1">
        <v>0.20000000000000284</v>
      </c>
      <c r="D68" s="1">
        <f t="shared" si="0"/>
        <v>94.009999999999991</v>
      </c>
    </row>
    <row r="69" spans="1:4" ht="34" x14ac:dyDescent="0.2">
      <c r="A69" t="s">
        <v>210</v>
      </c>
      <c r="B69" s="2" t="s">
        <v>292</v>
      </c>
      <c r="C69" s="1">
        <v>0.76999999999999602</v>
      </c>
      <c r="D69" s="1">
        <f t="shared" si="0"/>
        <v>94.779999999999987</v>
      </c>
    </row>
    <row r="70" spans="1:4" ht="17" x14ac:dyDescent="0.2">
      <c r="A70" t="s">
        <v>210</v>
      </c>
      <c r="B70" s="2" t="s">
        <v>53</v>
      </c>
      <c r="C70" s="1">
        <v>1.3000000000000114</v>
      </c>
      <c r="D70" s="1">
        <f t="shared" si="0"/>
        <v>96.08</v>
      </c>
    </row>
    <row r="71" spans="1:4" ht="34" x14ac:dyDescent="0.2">
      <c r="A71" t="s">
        <v>209</v>
      </c>
      <c r="B71" s="2" t="s">
        <v>54</v>
      </c>
      <c r="C71" s="1">
        <v>2.3699999999999903</v>
      </c>
      <c r="D71" s="1">
        <f t="shared" si="0"/>
        <v>98.449999999999989</v>
      </c>
    </row>
    <row r="72" spans="1:4" ht="17" x14ac:dyDescent="0.2">
      <c r="A72" t="s">
        <v>209</v>
      </c>
      <c r="B72" s="2" t="s">
        <v>55</v>
      </c>
      <c r="C72" s="1">
        <v>2.5200000000000102</v>
      </c>
      <c r="D72" s="1">
        <f t="shared" si="0"/>
        <v>100.97</v>
      </c>
    </row>
    <row r="73" spans="1:4" ht="17" x14ac:dyDescent="0.2">
      <c r="A73" t="s">
        <v>210</v>
      </c>
      <c r="B73" s="2" t="s">
        <v>56</v>
      </c>
      <c r="C73" s="1">
        <v>1.0699999999999932</v>
      </c>
      <c r="D73" s="1">
        <f t="shared" si="0"/>
        <v>102.03999999999999</v>
      </c>
    </row>
    <row r="74" spans="1:4" ht="17" x14ac:dyDescent="0.2">
      <c r="A74" t="s">
        <v>209</v>
      </c>
      <c r="B74" s="2" t="s">
        <v>57</v>
      </c>
      <c r="C74" s="1">
        <v>4.210000000000008</v>
      </c>
      <c r="D74" s="1">
        <f t="shared" si="0"/>
        <v>106.25</v>
      </c>
    </row>
    <row r="75" spans="1:4" ht="17" x14ac:dyDescent="0.2">
      <c r="A75" t="s">
        <v>210</v>
      </c>
      <c r="B75" s="2" t="s">
        <v>58</v>
      </c>
      <c r="C75" s="1">
        <v>1.0099999999999909</v>
      </c>
      <c r="D75" s="1">
        <f t="shared" ref="D75:D140" si="1">D74+C75</f>
        <v>107.25999999999999</v>
      </c>
    </row>
    <row r="76" spans="1:4" ht="17" x14ac:dyDescent="0.2">
      <c r="A76" t="s">
        <v>209</v>
      </c>
      <c r="B76" s="2" t="s">
        <v>59</v>
      </c>
      <c r="C76" s="1">
        <v>2</v>
      </c>
      <c r="D76" s="1">
        <f t="shared" si="1"/>
        <v>109.25999999999999</v>
      </c>
    </row>
    <row r="77" spans="1:4" ht="34" x14ac:dyDescent="0.2">
      <c r="A77" t="s">
        <v>210</v>
      </c>
      <c r="B77" s="2" t="s">
        <v>60</v>
      </c>
      <c r="C77" s="1">
        <v>1.980000000000004</v>
      </c>
      <c r="D77" s="1">
        <f t="shared" si="1"/>
        <v>111.24</v>
      </c>
    </row>
    <row r="78" spans="1:4" ht="17" x14ac:dyDescent="0.2">
      <c r="A78" t="s">
        <v>209</v>
      </c>
      <c r="B78" s="2" t="s">
        <v>61</v>
      </c>
      <c r="C78" s="1">
        <v>1.0300000000000011</v>
      </c>
      <c r="D78" s="1">
        <f t="shared" si="1"/>
        <v>112.27</v>
      </c>
    </row>
    <row r="79" spans="1:4" ht="17" x14ac:dyDescent="0.2">
      <c r="A79" t="s">
        <v>210</v>
      </c>
      <c r="B79" s="2" t="s">
        <v>62</v>
      </c>
      <c r="C79" s="1">
        <v>1.519999999999996</v>
      </c>
      <c r="D79" s="1">
        <f t="shared" si="1"/>
        <v>113.78999999999999</v>
      </c>
    </row>
    <row r="80" spans="1:4" ht="17" x14ac:dyDescent="0.2">
      <c r="A80" t="s">
        <v>210</v>
      </c>
      <c r="B80" s="2" t="s">
        <v>63</v>
      </c>
      <c r="C80" s="1">
        <v>1.0700000000000074</v>
      </c>
      <c r="D80" s="1">
        <f t="shared" si="1"/>
        <v>114.86</v>
      </c>
    </row>
    <row r="81" spans="1:4" ht="34" x14ac:dyDescent="0.2">
      <c r="A81" t="s">
        <v>209</v>
      </c>
      <c r="B81" s="2" t="s">
        <v>64</v>
      </c>
      <c r="C81" s="1">
        <v>0.28000000000000114</v>
      </c>
      <c r="D81" s="1">
        <f t="shared" si="1"/>
        <v>115.14</v>
      </c>
    </row>
    <row r="82" spans="1:4" ht="17" x14ac:dyDescent="0.2">
      <c r="A82" t="s">
        <v>209</v>
      </c>
      <c r="B82" s="2" t="s">
        <v>65</v>
      </c>
      <c r="C82" s="1">
        <v>1.25</v>
      </c>
      <c r="D82" s="1">
        <f t="shared" si="1"/>
        <v>116.39</v>
      </c>
    </row>
    <row r="83" spans="1:4" ht="17" x14ac:dyDescent="0.2">
      <c r="A83" t="s">
        <v>210</v>
      </c>
      <c r="B83" s="2" t="s">
        <v>66</v>
      </c>
      <c r="C83" s="1">
        <v>3.1099999999999994</v>
      </c>
      <c r="D83" s="1">
        <f t="shared" si="1"/>
        <v>119.5</v>
      </c>
    </row>
    <row r="84" spans="1:4" ht="17" x14ac:dyDescent="0.2">
      <c r="A84" t="s">
        <v>209</v>
      </c>
      <c r="B84" s="2" t="s">
        <v>67</v>
      </c>
      <c r="C84" s="1">
        <v>5.0299999999999869</v>
      </c>
      <c r="D84" s="1">
        <f t="shared" si="1"/>
        <v>124.52999999999999</v>
      </c>
    </row>
    <row r="85" spans="1:4" ht="17" x14ac:dyDescent="0.2">
      <c r="A85" t="s">
        <v>210</v>
      </c>
      <c r="B85" s="2" t="s">
        <v>68</v>
      </c>
      <c r="C85" s="1">
        <v>2.5900000000000034</v>
      </c>
      <c r="D85" s="1">
        <f t="shared" si="1"/>
        <v>127.11999999999999</v>
      </c>
    </row>
    <row r="86" spans="1:4" ht="17" x14ac:dyDescent="0.2">
      <c r="A86" t="s">
        <v>211</v>
      </c>
      <c r="B86" s="2" t="s">
        <v>69</v>
      </c>
      <c r="C86" s="1">
        <v>4.289999999999992</v>
      </c>
      <c r="D86" s="1">
        <f t="shared" si="1"/>
        <v>131.40999999999997</v>
      </c>
    </row>
    <row r="87" spans="1:4" ht="17" x14ac:dyDescent="0.2">
      <c r="A87" t="s">
        <v>209</v>
      </c>
      <c r="B87" s="2" t="s">
        <v>70</v>
      </c>
      <c r="C87" s="1">
        <v>0.74000000000000909</v>
      </c>
      <c r="D87" s="1">
        <f t="shared" si="1"/>
        <v>132.14999999999998</v>
      </c>
    </row>
    <row r="88" spans="1:4" ht="17" x14ac:dyDescent="0.2">
      <c r="A88" t="s">
        <v>210</v>
      </c>
      <c r="B88" s="2" t="s">
        <v>71</v>
      </c>
      <c r="C88" s="1">
        <v>0.22999999999998977</v>
      </c>
      <c r="D88" s="1">
        <f t="shared" si="1"/>
        <v>132.37999999999997</v>
      </c>
    </row>
    <row r="89" spans="1:4" ht="17" x14ac:dyDescent="0.2">
      <c r="A89" t="s">
        <v>209</v>
      </c>
      <c r="B89" s="2" t="s">
        <v>72</v>
      </c>
      <c r="C89" s="1">
        <v>0.36000000000001364</v>
      </c>
      <c r="D89" s="1">
        <f t="shared" si="1"/>
        <v>132.73999999999998</v>
      </c>
    </row>
    <row r="90" spans="1:4" ht="17" x14ac:dyDescent="0.2">
      <c r="A90" s="9" t="s">
        <v>269</v>
      </c>
      <c r="B90" s="10" t="s">
        <v>73</v>
      </c>
      <c r="C90" s="11">
        <v>9.9999999999994316E-2</v>
      </c>
      <c r="D90" s="11">
        <f t="shared" si="1"/>
        <v>132.83999999999997</v>
      </c>
    </row>
    <row r="91" spans="1:4" ht="17" x14ac:dyDescent="0.2">
      <c r="A91" t="s">
        <v>210</v>
      </c>
      <c r="B91" s="2" t="s">
        <v>74</v>
      </c>
      <c r="C91" s="1">
        <v>0.68999999999999773</v>
      </c>
      <c r="D91" s="1">
        <f t="shared" si="1"/>
        <v>133.52999999999997</v>
      </c>
    </row>
    <row r="92" spans="1:4" ht="17" x14ac:dyDescent="0.2">
      <c r="A92" t="s">
        <v>210</v>
      </c>
      <c r="B92" s="2" t="s">
        <v>288</v>
      </c>
      <c r="C92" s="1">
        <v>0.12000000000000455</v>
      </c>
      <c r="D92" s="1">
        <f t="shared" si="1"/>
        <v>133.64999999999998</v>
      </c>
    </row>
    <row r="93" spans="1:4" ht="68" x14ac:dyDescent="0.2">
      <c r="A93" s="15" t="s">
        <v>262</v>
      </c>
      <c r="B93" s="16" t="str">
        <f>Controls!L8</f>
        <v>TIMED: Dairy Queen Or Mobil Station Mt Carroll, IL _x000D_Open: 09/03 11:47 Close: 09/03 19:20 134 Miles</v>
      </c>
      <c r="C93" s="17">
        <v>9.9999999999909051E-3</v>
      </c>
      <c r="D93" s="17">
        <f t="shared" si="1"/>
        <v>133.65999999999997</v>
      </c>
    </row>
    <row r="94" spans="1:4" ht="34" x14ac:dyDescent="0.2">
      <c r="A94" t="s">
        <v>210</v>
      </c>
      <c r="B94" s="2" t="s">
        <v>289</v>
      </c>
      <c r="C94" s="1">
        <v>0</v>
      </c>
      <c r="D94" s="1">
        <f t="shared" si="1"/>
        <v>133.65999999999997</v>
      </c>
    </row>
    <row r="95" spans="1:4" ht="17" x14ac:dyDescent="0.2">
      <c r="A95" t="s">
        <v>210</v>
      </c>
      <c r="B95" s="2" t="s">
        <v>75</v>
      </c>
      <c r="C95" s="1">
        <v>8.0000000000012506E-2</v>
      </c>
      <c r="D95" s="1">
        <f t="shared" si="1"/>
        <v>133.73999999999998</v>
      </c>
    </row>
    <row r="96" spans="1:4" ht="17" x14ac:dyDescent="0.2">
      <c r="A96" t="s">
        <v>209</v>
      </c>
      <c r="B96" s="2" t="s">
        <v>76</v>
      </c>
      <c r="C96" s="1">
        <v>0.24000000000000909</v>
      </c>
      <c r="D96" s="1">
        <f t="shared" si="1"/>
        <v>133.97999999999999</v>
      </c>
    </row>
    <row r="97" spans="1:4" ht="17" x14ac:dyDescent="0.2">
      <c r="A97" t="s">
        <v>210</v>
      </c>
      <c r="B97" s="2" t="s">
        <v>77</v>
      </c>
      <c r="C97" s="1">
        <v>0.36999999999997613</v>
      </c>
      <c r="D97" s="1">
        <f t="shared" si="1"/>
        <v>134.34999999999997</v>
      </c>
    </row>
    <row r="98" spans="1:4" ht="17" x14ac:dyDescent="0.2">
      <c r="A98" t="s">
        <v>210</v>
      </c>
      <c r="B98" s="2" t="s">
        <v>78</v>
      </c>
      <c r="C98" s="1">
        <v>0.22000000000002728</v>
      </c>
      <c r="D98" s="1">
        <f t="shared" si="1"/>
        <v>134.57</v>
      </c>
    </row>
    <row r="99" spans="1:4" ht="34" x14ac:dyDescent="0.2">
      <c r="A99" t="s">
        <v>209</v>
      </c>
      <c r="B99" s="2" t="s">
        <v>79</v>
      </c>
      <c r="C99" s="1">
        <v>0.22999999999998977</v>
      </c>
      <c r="D99" s="1">
        <f t="shared" si="1"/>
        <v>134.79999999999998</v>
      </c>
    </row>
    <row r="100" spans="1:4" ht="17" x14ac:dyDescent="0.2">
      <c r="A100" t="s">
        <v>211</v>
      </c>
      <c r="B100" s="2" t="s">
        <v>80</v>
      </c>
      <c r="C100" s="1">
        <v>0.21000000000000796</v>
      </c>
      <c r="D100" s="1">
        <f t="shared" si="1"/>
        <v>135.01</v>
      </c>
    </row>
    <row r="101" spans="1:4" ht="17" x14ac:dyDescent="0.2">
      <c r="A101" t="s">
        <v>210</v>
      </c>
      <c r="B101" s="2" t="s">
        <v>81</v>
      </c>
      <c r="C101" s="1">
        <v>0.16999999999998749</v>
      </c>
      <c r="D101" s="1">
        <f t="shared" si="1"/>
        <v>135.17999999999998</v>
      </c>
    </row>
    <row r="102" spans="1:4" ht="17" x14ac:dyDescent="0.2">
      <c r="A102" t="s">
        <v>209</v>
      </c>
      <c r="B102" s="2" t="s">
        <v>82</v>
      </c>
      <c r="C102" s="1">
        <v>0.87999999999999545</v>
      </c>
      <c r="D102" s="1">
        <f t="shared" si="1"/>
        <v>136.05999999999997</v>
      </c>
    </row>
    <row r="103" spans="1:4" ht="17" x14ac:dyDescent="0.2">
      <c r="A103" t="s">
        <v>210</v>
      </c>
      <c r="B103" s="2" t="s">
        <v>83</v>
      </c>
      <c r="C103" s="1">
        <v>0.80000000000001137</v>
      </c>
      <c r="D103" s="1">
        <f t="shared" si="1"/>
        <v>136.85999999999999</v>
      </c>
    </row>
    <row r="104" spans="1:4" ht="17" x14ac:dyDescent="0.2">
      <c r="A104" t="s">
        <v>209</v>
      </c>
      <c r="B104" s="2" t="s">
        <v>84</v>
      </c>
      <c r="C104" s="1">
        <v>5.9899999999999807</v>
      </c>
      <c r="D104" s="1">
        <f t="shared" si="1"/>
        <v>142.84999999999997</v>
      </c>
    </row>
    <row r="105" spans="1:4" ht="17" x14ac:dyDescent="0.2">
      <c r="A105" t="s">
        <v>211</v>
      </c>
      <c r="B105" s="2" t="s">
        <v>85</v>
      </c>
      <c r="C105" s="1">
        <v>0.61000000000001364</v>
      </c>
      <c r="D105" s="1">
        <f t="shared" si="1"/>
        <v>143.45999999999998</v>
      </c>
    </row>
    <row r="106" spans="1:4" ht="17" x14ac:dyDescent="0.2">
      <c r="A106" t="s">
        <v>211</v>
      </c>
      <c r="B106" s="2" t="s">
        <v>86</v>
      </c>
      <c r="C106" s="1">
        <v>0.84999999999999432</v>
      </c>
      <c r="D106" s="1">
        <f t="shared" si="1"/>
        <v>144.30999999999997</v>
      </c>
    </row>
    <row r="107" spans="1:4" ht="17" x14ac:dyDescent="0.2">
      <c r="A107" t="s">
        <v>210</v>
      </c>
      <c r="B107" s="2" t="s">
        <v>87</v>
      </c>
      <c r="C107" s="1">
        <v>3.6400000000000148</v>
      </c>
      <c r="D107" s="1">
        <f t="shared" si="1"/>
        <v>147.94999999999999</v>
      </c>
    </row>
    <row r="108" spans="1:4" ht="17" x14ac:dyDescent="0.2">
      <c r="A108" t="s">
        <v>209</v>
      </c>
      <c r="B108" s="2" t="s">
        <v>88</v>
      </c>
      <c r="C108" s="1">
        <v>0.28000000000000114</v>
      </c>
      <c r="D108" s="1">
        <f t="shared" si="1"/>
        <v>148.22999999999999</v>
      </c>
    </row>
    <row r="109" spans="1:4" ht="17" x14ac:dyDescent="0.2">
      <c r="A109" t="s">
        <v>210</v>
      </c>
      <c r="B109" s="2" t="s">
        <v>89</v>
      </c>
      <c r="C109" s="1">
        <v>2.9899999999999807</v>
      </c>
      <c r="D109" s="1">
        <f t="shared" si="1"/>
        <v>151.21999999999997</v>
      </c>
    </row>
    <row r="110" spans="1:4" ht="34" x14ac:dyDescent="0.2">
      <c r="A110" s="19" t="s">
        <v>269</v>
      </c>
      <c r="B110" s="20" t="s">
        <v>310</v>
      </c>
      <c r="C110" s="21">
        <v>3.25</v>
      </c>
      <c r="D110" s="21">
        <f t="shared" si="1"/>
        <v>154.46999999999997</v>
      </c>
    </row>
    <row r="111" spans="1:4" ht="34" x14ac:dyDescent="0.2">
      <c r="A111" t="s">
        <v>209</v>
      </c>
      <c r="B111" s="2" t="s">
        <v>90</v>
      </c>
      <c r="C111" s="1">
        <v>0.52000000000001023</v>
      </c>
      <c r="D111" s="1">
        <f t="shared" si="1"/>
        <v>154.98999999999998</v>
      </c>
    </row>
    <row r="112" spans="1:4" ht="17" x14ac:dyDescent="0.2">
      <c r="A112" t="s">
        <v>211</v>
      </c>
      <c r="B112" s="2" t="s">
        <v>91</v>
      </c>
      <c r="C112" s="1">
        <v>2.4300000000000068</v>
      </c>
      <c r="D112" s="1">
        <f t="shared" si="1"/>
        <v>157.41999999999999</v>
      </c>
    </row>
    <row r="113" spans="1:4" ht="17" x14ac:dyDescent="0.2">
      <c r="A113" t="s">
        <v>210</v>
      </c>
      <c r="B113" s="2" t="s">
        <v>92</v>
      </c>
      <c r="C113" s="1">
        <v>6.0000000000002274E-2</v>
      </c>
      <c r="D113" s="1">
        <f t="shared" si="1"/>
        <v>157.47999999999999</v>
      </c>
    </row>
    <row r="114" spans="1:4" ht="17" x14ac:dyDescent="0.2">
      <c r="A114" t="s">
        <v>210</v>
      </c>
      <c r="B114" s="2" t="s">
        <v>93</v>
      </c>
      <c r="C114" s="1">
        <v>9.9999999999994316E-2</v>
      </c>
      <c r="D114" s="1">
        <f t="shared" si="1"/>
        <v>157.57999999999998</v>
      </c>
    </row>
    <row r="115" spans="1:4" ht="17" x14ac:dyDescent="0.2">
      <c r="A115" t="s">
        <v>211</v>
      </c>
      <c r="B115" s="2" t="s">
        <v>94</v>
      </c>
      <c r="C115" s="1">
        <v>6.0000000000002274E-2</v>
      </c>
      <c r="D115" s="1">
        <f t="shared" si="1"/>
        <v>157.63999999999999</v>
      </c>
    </row>
    <row r="116" spans="1:4" ht="34" x14ac:dyDescent="0.2">
      <c r="A116" t="s">
        <v>211</v>
      </c>
      <c r="B116" s="2" t="s">
        <v>217</v>
      </c>
      <c r="C116" s="1">
        <v>0.48999999999998067</v>
      </c>
      <c r="D116" s="1">
        <f t="shared" si="1"/>
        <v>158.12999999999997</v>
      </c>
    </row>
    <row r="117" spans="1:4" s="25" customFormat="1" ht="51" x14ac:dyDescent="0.2">
      <c r="A117" s="22" t="s">
        <v>262</v>
      </c>
      <c r="B117" s="23" t="str">
        <f>Controls!L9</f>
        <v>PHOTO: Fast Stop: Take photo of bike in front of a pump Elizabeth, IL _x000D_ 159 Miles</v>
      </c>
      <c r="C117" s="24">
        <v>0.56000000000000227</v>
      </c>
      <c r="D117" s="24">
        <f t="shared" si="1"/>
        <v>158.68999999999997</v>
      </c>
    </row>
    <row r="118" spans="1:4" ht="34" x14ac:dyDescent="0.2">
      <c r="A118" s="28" t="s">
        <v>210</v>
      </c>
      <c r="B118" s="29" t="s">
        <v>298</v>
      </c>
      <c r="C118" s="30">
        <v>0</v>
      </c>
      <c r="D118" s="30">
        <f t="shared" si="1"/>
        <v>158.68999999999997</v>
      </c>
    </row>
    <row r="119" spans="1:4" ht="34" x14ac:dyDescent="0.2">
      <c r="A119" t="s">
        <v>209</v>
      </c>
      <c r="B119" s="2" t="s">
        <v>95</v>
      </c>
      <c r="C119" s="1">
        <v>0.53000000000000114</v>
      </c>
      <c r="D119" s="30">
        <f t="shared" si="1"/>
        <v>159.21999999999997</v>
      </c>
    </row>
    <row r="120" spans="1:4" ht="34" x14ac:dyDescent="0.2">
      <c r="A120" t="s">
        <v>210</v>
      </c>
      <c r="B120" s="2" t="s">
        <v>96</v>
      </c>
      <c r="C120" s="1">
        <v>1.5100000000000193</v>
      </c>
      <c r="D120" s="1">
        <f t="shared" si="1"/>
        <v>160.72999999999999</v>
      </c>
    </row>
    <row r="121" spans="1:4" ht="17" x14ac:dyDescent="0.2">
      <c r="A121" t="s">
        <v>209</v>
      </c>
      <c r="B121" s="2" t="s">
        <v>97</v>
      </c>
      <c r="C121" s="1">
        <v>3.3100000000000023</v>
      </c>
      <c r="D121" s="1">
        <f t="shared" si="1"/>
        <v>164.04</v>
      </c>
    </row>
    <row r="122" spans="1:4" ht="17" x14ac:dyDescent="0.2">
      <c r="A122" t="s">
        <v>209</v>
      </c>
      <c r="B122" s="2" t="s">
        <v>98</v>
      </c>
      <c r="C122" s="1">
        <v>1.839999999999975</v>
      </c>
      <c r="D122" s="1">
        <f t="shared" si="1"/>
        <v>165.87999999999997</v>
      </c>
    </row>
    <row r="123" spans="1:4" ht="17" x14ac:dyDescent="0.2">
      <c r="A123" t="s">
        <v>210</v>
      </c>
      <c r="B123" s="2" t="s">
        <v>99</v>
      </c>
      <c r="C123" s="1">
        <v>1.1900000000000261</v>
      </c>
      <c r="D123" s="1">
        <f t="shared" si="1"/>
        <v>167.07</v>
      </c>
    </row>
    <row r="124" spans="1:4" ht="51" x14ac:dyDescent="0.2">
      <c r="A124" s="15" t="s">
        <v>294</v>
      </c>
      <c r="B124" s="16" t="str">
        <f>Controls!L10</f>
        <v>PHOTO: Take photo of bike at W Rawlins Rd and N Clark Lane Guilford, IL _x000D_ 168 Miles</v>
      </c>
      <c r="C124" s="17">
        <v>1.0999999999999943</v>
      </c>
      <c r="D124" s="17">
        <f t="shared" si="1"/>
        <v>168.17</v>
      </c>
    </row>
    <row r="125" spans="1:4" ht="17" x14ac:dyDescent="0.2">
      <c r="A125" t="s">
        <v>210</v>
      </c>
      <c r="B125" s="2" t="s">
        <v>100</v>
      </c>
      <c r="C125" s="1">
        <v>0</v>
      </c>
      <c r="D125" s="1">
        <f t="shared" si="1"/>
        <v>168.17</v>
      </c>
    </row>
    <row r="126" spans="1:4" ht="17" x14ac:dyDescent="0.2">
      <c r="A126" t="s">
        <v>211</v>
      </c>
      <c r="B126" s="2" t="s">
        <v>101</v>
      </c>
      <c r="C126" s="1">
        <v>0.65999999999999659</v>
      </c>
      <c r="D126" s="1">
        <f t="shared" si="1"/>
        <v>168.82999999999998</v>
      </c>
    </row>
    <row r="127" spans="1:4" ht="34" x14ac:dyDescent="0.2">
      <c r="A127" t="s">
        <v>210</v>
      </c>
      <c r="B127" s="2" t="s">
        <v>102</v>
      </c>
      <c r="C127" s="1">
        <v>2.9499999999999886</v>
      </c>
      <c r="D127" s="1">
        <f t="shared" si="1"/>
        <v>171.77999999999997</v>
      </c>
    </row>
    <row r="128" spans="1:4" ht="34" x14ac:dyDescent="0.2">
      <c r="A128" t="s">
        <v>210</v>
      </c>
      <c r="B128" s="2" t="s">
        <v>103</v>
      </c>
      <c r="C128" s="1">
        <v>1.3400000000000034</v>
      </c>
      <c r="D128" s="1">
        <f t="shared" si="1"/>
        <v>173.11999999999998</v>
      </c>
    </row>
    <row r="129" spans="1:4" ht="17" x14ac:dyDescent="0.2">
      <c r="A129" t="s">
        <v>211</v>
      </c>
      <c r="B129" s="2" t="s">
        <v>104</v>
      </c>
      <c r="C129" s="1">
        <v>2.4699999999999989</v>
      </c>
      <c r="D129" s="1">
        <f t="shared" si="1"/>
        <v>175.58999999999997</v>
      </c>
    </row>
    <row r="130" spans="1:4" ht="17" x14ac:dyDescent="0.2">
      <c r="A130" t="s">
        <v>211</v>
      </c>
      <c r="B130" s="2" t="s">
        <v>105</v>
      </c>
      <c r="C130" s="1">
        <v>0.68000000000000682</v>
      </c>
      <c r="D130" s="1">
        <f t="shared" si="1"/>
        <v>176.26999999999998</v>
      </c>
    </row>
    <row r="131" spans="1:4" ht="17" x14ac:dyDescent="0.2">
      <c r="A131" t="s">
        <v>211</v>
      </c>
      <c r="B131" s="2" t="s">
        <v>106</v>
      </c>
      <c r="C131" s="1">
        <v>9.0000000000003411E-2</v>
      </c>
      <c r="D131" s="1">
        <f t="shared" si="1"/>
        <v>176.35999999999999</v>
      </c>
    </row>
    <row r="132" spans="1:4" ht="17" x14ac:dyDescent="0.2">
      <c r="A132" t="s">
        <v>210</v>
      </c>
      <c r="B132" s="2" t="s">
        <v>107</v>
      </c>
      <c r="C132" s="1">
        <v>9.9999999999994316E-2</v>
      </c>
      <c r="D132" s="1">
        <f t="shared" si="1"/>
        <v>176.45999999999998</v>
      </c>
    </row>
    <row r="133" spans="1:4" ht="17" x14ac:dyDescent="0.2">
      <c r="A133" t="s">
        <v>209</v>
      </c>
      <c r="B133" s="2" t="s">
        <v>108</v>
      </c>
      <c r="C133" s="1">
        <v>6.9999999999993179E-2</v>
      </c>
      <c r="D133" s="1">
        <f t="shared" si="1"/>
        <v>176.52999999999997</v>
      </c>
    </row>
    <row r="134" spans="1:4" ht="17" x14ac:dyDescent="0.2">
      <c r="A134" t="s">
        <v>210</v>
      </c>
      <c r="B134" s="2" t="s">
        <v>109</v>
      </c>
      <c r="C134" s="1">
        <v>0.25</v>
      </c>
      <c r="D134" s="1">
        <f t="shared" si="1"/>
        <v>176.77999999999997</v>
      </c>
    </row>
    <row r="135" spans="1:4" ht="17" x14ac:dyDescent="0.2">
      <c r="A135" t="s">
        <v>209</v>
      </c>
      <c r="B135" s="2" t="s">
        <v>110</v>
      </c>
      <c r="C135" s="1">
        <v>0.20000000000001705</v>
      </c>
      <c r="D135" s="1">
        <f t="shared" si="1"/>
        <v>176.98</v>
      </c>
    </row>
    <row r="136" spans="1:4" ht="17" x14ac:dyDescent="0.2">
      <c r="A136" t="s">
        <v>211</v>
      </c>
      <c r="B136" s="2" t="s">
        <v>111</v>
      </c>
      <c r="C136" s="1">
        <v>7.9999999999984084E-2</v>
      </c>
      <c r="D136" s="1">
        <f t="shared" si="1"/>
        <v>177.05999999999997</v>
      </c>
    </row>
    <row r="137" spans="1:4" ht="17" x14ac:dyDescent="0.2">
      <c r="A137" t="s">
        <v>210</v>
      </c>
      <c r="B137" s="2" t="s">
        <v>112</v>
      </c>
      <c r="C137" s="1">
        <v>0.34999999999999432</v>
      </c>
      <c r="D137" s="1">
        <f t="shared" si="1"/>
        <v>177.40999999999997</v>
      </c>
    </row>
    <row r="138" spans="1:4" ht="51" x14ac:dyDescent="0.2">
      <c r="A138" s="15" t="s">
        <v>262</v>
      </c>
      <c r="B138" s="16" t="str">
        <f>Controls!L11</f>
        <v>TIMED: Caseys's Galena. IL _x000D_Open: 09/03 14:19 Close: 09/04 00:04 178 Miles</v>
      </c>
      <c r="C138" s="17">
        <v>0.3200000000000216</v>
      </c>
      <c r="D138" s="17">
        <f t="shared" si="1"/>
        <v>177.73</v>
      </c>
    </row>
    <row r="139" spans="1:4" ht="17" x14ac:dyDescent="0.2">
      <c r="A139" t="s">
        <v>210</v>
      </c>
      <c r="B139" s="2" t="s">
        <v>218</v>
      </c>
      <c r="C139" s="1">
        <v>9.9999999999909051E-3</v>
      </c>
      <c r="D139" s="1">
        <f t="shared" si="1"/>
        <v>177.73999999999998</v>
      </c>
    </row>
    <row r="140" spans="1:4" ht="17" x14ac:dyDescent="0.2">
      <c r="A140" t="s">
        <v>209</v>
      </c>
      <c r="B140" s="2" t="s">
        <v>113</v>
      </c>
      <c r="C140" s="1">
        <v>0.12000000000000455</v>
      </c>
      <c r="D140" s="1">
        <f t="shared" si="1"/>
        <v>177.85999999999999</v>
      </c>
    </row>
    <row r="141" spans="1:4" ht="17" x14ac:dyDescent="0.2">
      <c r="A141" t="s">
        <v>210</v>
      </c>
      <c r="B141" s="2" t="s">
        <v>114</v>
      </c>
      <c r="C141" s="1">
        <v>1.2299999999999898</v>
      </c>
      <c r="D141" s="1">
        <f t="shared" ref="D141:D213" si="2">D140+C141</f>
        <v>179.08999999999997</v>
      </c>
    </row>
    <row r="142" spans="1:4" ht="17" x14ac:dyDescent="0.2">
      <c r="A142" t="s">
        <v>209</v>
      </c>
      <c r="B142" s="2" t="s">
        <v>115</v>
      </c>
      <c r="C142" s="1">
        <v>6.9999999999993179E-2</v>
      </c>
      <c r="D142" s="1">
        <f t="shared" si="2"/>
        <v>179.15999999999997</v>
      </c>
    </row>
    <row r="143" spans="1:4" ht="17" x14ac:dyDescent="0.2">
      <c r="A143" t="s">
        <v>209</v>
      </c>
      <c r="B143" s="2" t="s">
        <v>116</v>
      </c>
      <c r="C143" s="1">
        <v>0.21000000000000796</v>
      </c>
      <c r="D143" s="1">
        <f t="shared" si="2"/>
        <v>179.36999999999998</v>
      </c>
    </row>
    <row r="144" spans="1:4" ht="17" x14ac:dyDescent="0.2">
      <c r="A144" t="s">
        <v>210</v>
      </c>
      <c r="B144" s="2" t="s">
        <v>117</v>
      </c>
      <c r="C144" s="1">
        <v>0.12999999999999545</v>
      </c>
      <c r="D144" s="1">
        <f t="shared" si="2"/>
        <v>179.49999999999997</v>
      </c>
    </row>
    <row r="145" spans="1:4" ht="34" x14ac:dyDescent="0.2">
      <c r="A145" t="s">
        <v>209</v>
      </c>
      <c r="B145" s="2" t="s">
        <v>118</v>
      </c>
      <c r="C145" s="1">
        <v>7.00000000000216E-2</v>
      </c>
      <c r="D145" s="1">
        <f t="shared" si="2"/>
        <v>179.57</v>
      </c>
    </row>
    <row r="146" spans="1:4" ht="17" x14ac:dyDescent="0.2">
      <c r="A146" t="s">
        <v>210</v>
      </c>
      <c r="B146" s="2" t="s">
        <v>119</v>
      </c>
      <c r="C146" s="1">
        <v>1.539999999999992</v>
      </c>
      <c r="D146" s="1">
        <f t="shared" si="2"/>
        <v>181.10999999999999</v>
      </c>
    </row>
    <row r="147" spans="1:4" ht="34" x14ac:dyDescent="0.2">
      <c r="A147" t="s">
        <v>210</v>
      </c>
      <c r="B147" s="2" t="s">
        <v>120</v>
      </c>
      <c r="C147" s="1">
        <v>0.56999999999999318</v>
      </c>
      <c r="D147" s="1">
        <f t="shared" si="2"/>
        <v>181.67999999999998</v>
      </c>
    </row>
    <row r="148" spans="1:4" ht="17" x14ac:dyDescent="0.2">
      <c r="A148" t="s">
        <v>210</v>
      </c>
      <c r="B148" s="2" t="s">
        <v>121</v>
      </c>
      <c r="C148" s="1">
        <v>3.1500000000000057</v>
      </c>
      <c r="D148" s="1">
        <f t="shared" si="2"/>
        <v>184.82999999999998</v>
      </c>
    </row>
    <row r="149" spans="1:4" ht="17" x14ac:dyDescent="0.2">
      <c r="A149" t="s">
        <v>209</v>
      </c>
      <c r="B149" s="2" t="s">
        <v>122</v>
      </c>
      <c r="C149" s="1">
        <v>4.4099999999999966</v>
      </c>
      <c r="D149" s="1">
        <f t="shared" si="2"/>
        <v>189.23999999999998</v>
      </c>
    </row>
    <row r="150" spans="1:4" ht="34" x14ac:dyDescent="0.2">
      <c r="A150" t="s">
        <v>209</v>
      </c>
      <c r="B150" s="2" t="s">
        <v>123</v>
      </c>
      <c r="C150" s="1">
        <v>1.4900000000000091</v>
      </c>
      <c r="D150" s="1">
        <f t="shared" si="2"/>
        <v>190.73</v>
      </c>
    </row>
    <row r="151" spans="1:4" ht="17" x14ac:dyDescent="0.2">
      <c r="A151" t="s">
        <v>210</v>
      </c>
      <c r="B151" s="2" t="s">
        <v>124</v>
      </c>
      <c r="C151" s="1">
        <v>0.5</v>
      </c>
      <c r="D151" s="1">
        <f t="shared" si="2"/>
        <v>191.23</v>
      </c>
    </row>
    <row r="152" spans="1:4" ht="34" x14ac:dyDescent="0.2">
      <c r="A152" t="s">
        <v>209</v>
      </c>
      <c r="B152" s="2" t="s">
        <v>219</v>
      </c>
      <c r="C152" s="1">
        <v>0.86999999999997613</v>
      </c>
      <c r="D152" s="1">
        <f t="shared" si="2"/>
        <v>192.09999999999997</v>
      </c>
    </row>
    <row r="153" spans="1:4" ht="17" x14ac:dyDescent="0.2">
      <c r="A153" t="s">
        <v>210</v>
      </c>
      <c r="B153" s="2" t="s">
        <v>125</v>
      </c>
      <c r="C153" s="1">
        <v>2.3700000000000045</v>
      </c>
      <c r="D153" s="1">
        <f t="shared" si="2"/>
        <v>194.46999999999997</v>
      </c>
    </row>
    <row r="154" spans="1:4" ht="51" x14ac:dyDescent="0.2">
      <c r="A154" s="15" t="s">
        <v>262</v>
      </c>
      <c r="B154" s="16" t="str">
        <f>Controls!L12</f>
        <v>TIMED: Conoco Hanover, IL _x000D_Open: 09/03 15:17 Close: 09/04 01:52 194 Miles</v>
      </c>
      <c r="C154" s="17">
        <v>2.0000000000010232E-2</v>
      </c>
      <c r="D154" s="17">
        <f t="shared" si="2"/>
        <v>194.48999999999998</v>
      </c>
    </row>
    <row r="155" spans="1:4" ht="34" x14ac:dyDescent="0.2">
      <c r="A155" s="25" t="s">
        <v>209</v>
      </c>
      <c r="B155" s="26" t="s">
        <v>297</v>
      </c>
      <c r="C155" s="27">
        <v>0</v>
      </c>
      <c r="D155" s="27">
        <f t="shared" si="2"/>
        <v>194.48999999999998</v>
      </c>
    </row>
    <row r="156" spans="1:4" ht="34" x14ac:dyDescent="0.2">
      <c r="A156" t="s">
        <v>210</v>
      </c>
      <c r="B156" s="2" t="s">
        <v>126</v>
      </c>
      <c r="C156" s="1">
        <v>0.34000000000000341</v>
      </c>
      <c r="D156" s="27">
        <f t="shared" si="2"/>
        <v>194.82999999999998</v>
      </c>
    </row>
    <row r="157" spans="1:4" ht="34" x14ac:dyDescent="0.2">
      <c r="A157" t="s">
        <v>211</v>
      </c>
      <c r="B157" s="2" t="s">
        <v>270</v>
      </c>
      <c r="C157" s="1">
        <v>0.25</v>
      </c>
      <c r="D157" s="1">
        <f t="shared" si="2"/>
        <v>195.07999999999998</v>
      </c>
    </row>
    <row r="158" spans="1:4" ht="17" x14ac:dyDescent="0.2">
      <c r="A158" t="s">
        <v>211</v>
      </c>
      <c r="B158" s="2" t="s">
        <v>127</v>
      </c>
      <c r="C158" s="1">
        <v>0.29999999999998295</v>
      </c>
      <c r="D158" s="1">
        <f t="shared" si="2"/>
        <v>195.37999999999997</v>
      </c>
    </row>
    <row r="159" spans="1:4" ht="17" x14ac:dyDescent="0.2">
      <c r="A159" t="s">
        <v>209</v>
      </c>
      <c r="B159" s="2" t="s">
        <v>88</v>
      </c>
      <c r="C159" s="1">
        <v>5.3200000000000216</v>
      </c>
      <c r="D159" s="1">
        <f t="shared" si="2"/>
        <v>200.7</v>
      </c>
    </row>
    <row r="160" spans="1:4" ht="17" x14ac:dyDescent="0.2">
      <c r="A160" t="s">
        <v>211</v>
      </c>
      <c r="B160" s="2" t="s">
        <v>128</v>
      </c>
      <c r="C160" s="1">
        <v>5.3199999999999932</v>
      </c>
      <c r="D160" s="1">
        <f t="shared" si="2"/>
        <v>206.01999999999998</v>
      </c>
    </row>
    <row r="161" spans="1:4" ht="68" x14ac:dyDescent="0.2">
      <c r="A161" s="15" t="s">
        <v>294</v>
      </c>
      <c r="B161" s="16" t="str">
        <f>Controls!L13</f>
        <v>PHOTO: Take photo of bike at street sign at Scenic Ridge and Camp Creek Rds Hanover, IL _x000D_ 207 Miles</v>
      </c>
      <c r="C161" s="17">
        <v>0.9</v>
      </c>
      <c r="D161" s="17">
        <f t="shared" si="2"/>
        <v>206.92</v>
      </c>
    </row>
    <row r="162" spans="1:4" ht="17" x14ac:dyDescent="0.2">
      <c r="A162" t="s">
        <v>211</v>
      </c>
      <c r="B162" s="2" t="s">
        <v>304</v>
      </c>
      <c r="C162" s="1">
        <v>0</v>
      </c>
      <c r="D162" s="1">
        <f t="shared" si="2"/>
        <v>206.92</v>
      </c>
    </row>
    <row r="163" spans="1:4" ht="17" x14ac:dyDescent="0.2">
      <c r="A163" t="s">
        <v>211</v>
      </c>
      <c r="B163" s="2" t="s">
        <v>129</v>
      </c>
      <c r="C163" s="1">
        <v>5.7</v>
      </c>
      <c r="D163" s="1">
        <f t="shared" si="2"/>
        <v>212.61999999999998</v>
      </c>
    </row>
    <row r="164" spans="1:4" ht="34" x14ac:dyDescent="0.2">
      <c r="A164" t="s">
        <v>209</v>
      </c>
      <c r="B164" s="2" t="s">
        <v>130</v>
      </c>
      <c r="C164" s="1">
        <v>1</v>
      </c>
      <c r="D164" s="1">
        <f t="shared" si="2"/>
        <v>213.61999999999998</v>
      </c>
    </row>
    <row r="165" spans="1:4" ht="17" x14ac:dyDescent="0.2">
      <c r="A165" t="s">
        <v>210</v>
      </c>
      <c r="B165" s="2" t="s">
        <v>131</v>
      </c>
      <c r="C165" s="1">
        <v>6.0000000000002274E-2</v>
      </c>
      <c r="D165" s="1">
        <f t="shared" si="2"/>
        <v>213.67999999999998</v>
      </c>
    </row>
    <row r="166" spans="1:4" ht="34" x14ac:dyDescent="0.2">
      <c r="A166" t="s">
        <v>210</v>
      </c>
      <c r="B166" s="2" t="s">
        <v>220</v>
      </c>
      <c r="C166" s="1">
        <v>0.62000000000000455</v>
      </c>
      <c r="D166" s="1">
        <f t="shared" si="2"/>
        <v>214.29999999999998</v>
      </c>
    </row>
    <row r="167" spans="1:4" ht="34" x14ac:dyDescent="0.2">
      <c r="A167" s="6"/>
      <c r="B167" s="7" t="s">
        <v>132</v>
      </c>
      <c r="C167" s="8">
        <v>1.0199999999999818</v>
      </c>
      <c r="D167" s="8">
        <f t="shared" si="2"/>
        <v>215.31999999999996</v>
      </c>
    </row>
    <row r="168" spans="1:4" ht="51" x14ac:dyDescent="0.2">
      <c r="A168" s="15" t="s">
        <v>262</v>
      </c>
      <c r="B168" s="16" t="str">
        <f>Controls!L14</f>
        <v>TIMED: Caseys's Savannah, IL _x000D_Open: 09/03 16:30 Close: 09/04 04:08 216 Miles</v>
      </c>
      <c r="C168" s="17">
        <v>0.20000000000001705</v>
      </c>
      <c r="D168" s="17">
        <f t="shared" si="2"/>
        <v>215.51999999999998</v>
      </c>
    </row>
    <row r="169" spans="1:4" ht="34" x14ac:dyDescent="0.2">
      <c r="A169" s="25" t="s">
        <v>210</v>
      </c>
      <c r="B169" s="26" t="s">
        <v>296</v>
      </c>
      <c r="C169" s="27">
        <v>0</v>
      </c>
      <c r="D169" s="27">
        <f t="shared" si="2"/>
        <v>215.51999999999998</v>
      </c>
    </row>
    <row r="170" spans="1:4" ht="17" x14ac:dyDescent="0.2">
      <c r="A170" t="s">
        <v>210</v>
      </c>
      <c r="B170" s="2" t="s">
        <v>133</v>
      </c>
      <c r="C170" s="1">
        <v>1.1099999999999852</v>
      </c>
      <c r="D170" s="27">
        <f t="shared" si="2"/>
        <v>216.62999999999997</v>
      </c>
    </row>
    <row r="171" spans="1:4" ht="34" x14ac:dyDescent="0.2">
      <c r="A171" t="s">
        <v>210</v>
      </c>
      <c r="B171" s="2" t="s">
        <v>134</v>
      </c>
      <c r="C171" s="1">
        <v>3.5699999999999932</v>
      </c>
      <c r="D171" s="1">
        <f t="shared" si="2"/>
        <v>220.19999999999996</v>
      </c>
    </row>
    <row r="172" spans="1:4" ht="34" x14ac:dyDescent="0.2">
      <c r="A172" t="s">
        <v>211</v>
      </c>
      <c r="B172" s="2" t="s">
        <v>135</v>
      </c>
      <c r="C172" s="1">
        <v>0.12000000000000455</v>
      </c>
      <c r="D172" s="1">
        <f t="shared" si="2"/>
        <v>220.31999999999996</v>
      </c>
    </row>
    <row r="173" spans="1:4" ht="17" x14ac:dyDescent="0.2">
      <c r="A173" t="s">
        <v>211</v>
      </c>
      <c r="B173" s="2" t="s">
        <v>136</v>
      </c>
      <c r="C173" s="1">
        <v>1.3199999999999932</v>
      </c>
      <c r="D173" s="1">
        <f t="shared" si="2"/>
        <v>221.63999999999996</v>
      </c>
    </row>
    <row r="174" spans="1:4" ht="17" x14ac:dyDescent="0.2">
      <c r="A174" t="s">
        <v>210</v>
      </c>
      <c r="B174" s="2" t="s">
        <v>137</v>
      </c>
      <c r="C174" s="1">
        <v>0.15000000000000568</v>
      </c>
      <c r="D174" s="1">
        <f t="shared" si="2"/>
        <v>221.78999999999996</v>
      </c>
    </row>
    <row r="175" spans="1:4" ht="17" x14ac:dyDescent="0.2">
      <c r="A175" t="s">
        <v>209</v>
      </c>
      <c r="B175" s="2" t="s">
        <v>138</v>
      </c>
      <c r="C175" s="1">
        <v>1.8000000000000114</v>
      </c>
      <c r="D175" s="1">
        <f t="shared" si="2"/>
        <v>223.58999999999997</v>
      </c>
    </row>
    <row r="176" spans="1:4" ht="17" x14ac:dyDescent="0.2">
      <c r="A176" t="s">
        <v>211</v>
      </c>
      <c r="B176" s="2" t="s">
        <v>80</v>
      </c>
      <c r="C176" s="1">
        <v>0.88999999999998636</v>
      </c>
      <c r="D176" s="1">
        <f t="shared" si="2"/>
        <v>224.47999999999996</v>
      </c>
    </row>
    <row r="177" spans="1:4" ht="17" x14ac:dyDescent="0.2">
      <c r="A177" t="s">
        <v>211</v>
      </c>
      <c r="B177" s="2" t="s">
        <v>139</v>
      </c>
      <c r="C177" s="1">
        <v>0.17000000000001592</v>
      </c>
      <c r="D177" s="1">
        <f t="shared" si="2"/>
        <v>224.64999999999998</v>
      </c>
    </row>
    <row r="178" spans="1:4" ht="17" x14ac:dyDescent="0.2">
      <c r="A178" t="s">
        <v>210</v>
      </c>
      <c r="B178" s="2" t="s">
        <v>78</v>
      </c>
      <c r="C178" s="1">
        <v>0.19999999999998863</v>
      </c>
      <c r="D178" s="1">
        <f t="shared" si="2"/>
        <v>224.84999999999997</v>
      </c>
    </row>
    <row r="179" spans="1:4" ht="17" x14ac:dyDescent="0.2">
      <c r="A179" t="s">
        <v>210</v>
      </c>
      <c r="B179" s="2" t="s">
        <v>140</v>
      </c>
      <c r="C179" s="1">
        <v>0.68999999999999773</v>
      </c>
      <c r="D179" s="1">
        <f t="shared" si="2"/>
        <v>225.53999999999996</v>
      </c>
    </row>
    <row r="180" spans="1:4" ht="17" x14ac:dyDescent="0.2">
      <c r="A180" t="s">
        <v>211</v>
      </c>
      <c r="B180" s="2" t="s">
        <v>141</v>
      </c>
      <c r="C180" s="1">
        <v>0.34999999999999432</v>
      </c>
      <c r="D180" s="1">
        <f t="shared" si="2"/>
        <v>225.88999999999996</v>
      </c>
    </row>
    <row r="181" spans="1:4" ht="17" x14ac:dyDescent="0.2">
      <c r="A181" t="s">
        <v>209</v>
      </c>
      <c r="B181" s="2" t="s">
        <v>142</v>
      </c>
      <c r="C181" s="1">
        <v>5.9900000000000091</v>
      </c>
      <c r="D181" s="1">
        <f t="shared" si="2"/>
        <v>231.87999999999997</v>
      </c>
    </row>
    <row r="182" spans="1:4" ht="17" x14ac:dyDescent="0.2">
      <c r="A182" t="s">
        <v>210</v>
      </c>
      <c r="B182" s="2" t="s">
        <v>143</v>
      </c>
      <c r="C182" s="1">
        <v>0.55000000000001137</v>
      </c>
      <c r="D182" s="1">
        <f t="shared" si="2"/>
        <v>232.42999999999998</v>
      </c>
    </row>
    <row r="183" spans="1:4" ht="17" x14ac:dyDescent="0.2">
      <c r="A183" t="s">
        <v>209</v>
      </c>
      <c r="B183" s="2" t="s">
        <v>144</v>
      </c>
      <c r="C183" s="1">
        <v>0.97999999999998977</v>
      </c>
      <c r="D183" s="1">
        <f t="shared" si="2"/>
        <v>233.40999999999997</v>
      </c>
    </row>
    <row r="184" spans="1:4" ht="17" x14ac:dyDescent="0.2">
      <c r="A184" t="s">
        <v>210</v>
      </c>
      <c r="B184" s="2" t="s">
        <v>145</v>
      </c>
      <c r="C184" s="1">
        <v>6.9999999999993179E-2</v>
      </c>
      <c r="D184" s="1">
        <f t="shared" si="2"/>
        <v>233.47999999999996</v>
      </c>
    </row>
    <row r="185" spans="1:4" ht="17" x14ac:dyDescent="0.2">
      <c r="A185" t="s">
        <v>209</v>
      </c>
      <c r="B185" s="2" t="s">
        <v>271</v>
      </c>
      <c r="C185" s="1">
        <v>0.4</v>
      </c>
      <c r="D185" s="1">
        <f t="shared" si="2"/>
        <v>233.87999999999997</v>
      </c>
    </row>
    <row r="186" spans="1:4" ht="51" x14ac:dyDescent="0.2">
      <c r="A186" s="15" t="s">
        <v>262</v>
      </c>
      <c r="B186" s="16" t="str">
        <f>Controls!L15</f>
        <v>TIMED: Caseys's Lanark, IL _x000D_Open: 09/03 17:32 Close: 09/04 06:04 234 Miles</v>
      </c>
      <c r="C186" s="17">
        <v>0</v>
      </c>
      <c r="D186" s="17">
        <f t="shared" si="2"/>
        <v>233.87999999999997</v>
      </c>
    </row>
    <row r="187" spans="1:4" ht="34" x14ac:dyDescent="0.2">
      <c r="A187" t="s">
        <v>210</v>
      </c>
      <c r="B187" s="2" t="s">
        <v>272</v>
      </c>
      <c r="C187" s="1">
        <v>0</v>
      </c>
      <c r="D187" s="1">
        <f t="shared" si="2"/>
        <v>233.87999999999997</v>
      </c>
    </row>
    <row r="188" spans="1:4" ht="17" x14ac:dyDescent="0.2">
      <c r="A188" t="s">
        <v>209</v>
      </c>
      <c r="B188" s="2" t="s">
        <v>273</v>
      </c>
      <c r="C188" s="1">
        <v>0.4</v>
      </c>
      <c r="D188" s="1">
        <f t="shared" si="2"/>
        <v>234.27999999999997</v>
      </c>
    </row>
    <row r="189" spans="1:4" ht="17" x14ac:dyDescent="0.2">
      <c r="A189" t="s">
        <v>209</v>
      </c>
      <c r="B189" s="2" t="s">
        <v>146</v>
      </c>
      <c r="C189" s="1">
        <v>0.53000000000000114</v>
      </c>
      <c r="D189" s="1">
        <f t="shared" si="2"/>
        <v>234.80999999999997</v>
      </c>
    </row>
    <row r="190" spans="1:4" ht="17" x14ac:dyDescent="0.2">
      <c r="A190" t="s">
        <v>211</v>
      </c>
      <c r="B190" s="2" t="s">
        <v>147</v>
      </c>
      <c r="C190" s="1">
        <v>0.43999999999999773</v>
      </c>
      <c r="D190" s="1">
        <f t="shared" si="2"/>
        <v>235.24999999999997</v>
      </c>
    </row>
    <row r="191" spans="1:4" ht="17" x14ac:dyDescent="0.2">
      <c r="A191" t="s">
        <v>210</v>
      </c>
      <c r="B191" s="2" t="s">
        <v>148</v>
      </c>
      <c r="C191" s="1">
        <v>3.0300000000000011</v>
      </c>
      <c r="D191" s="1">
        <f t="shared" si="2"/>
        <v>238.27999999999997</v>
      </c>
    </row>
    <row r="192" spans="1:4" ht="17" x14ac:dyDescent="0.2">
      <c r="A192" t="s">
        <v>211</v>
      </c>
      <c r="B192" s="2" t="s">
        <v>149</v>
      </c>
      <c r="C192" s="1">
        <v>6.960000000000008</v>
      </c>
      <c r="D192" s="1">
        <f t="shared" si="2"/>
        <v>245.23999999999998</v>
      </c>
    </row>
    <row r="193" spans="1:4" ht="17" x14ac:dyDescent="0.2">
      <c r="A193" t="s">
        <v>210</v>
      </c>
      <c r="B193" s="2" t="s">
        <v>150</v>
      </c>
      <c r="C193" s="1">
        <v>5.0800000000000125</v>
      </c>
      <c r="D193" s="1">
        <f t="shared" si="2"/>
        <v>250.32</v>
      </c>
    </row>
    <row r="194" spans="1:4" ht="17" x14ac:dyDescent="0.2">
      <c r="A194" t="s">
        <v>209</v>
      </c>
      <c r="B194" s="2" t="s">
        <v>151</v>
      </c>
      <c r="C194" s="1">
        <v>0.48999999999998067</v>
      </c>
      <c r="D194" s="1">
        <f t="shared" si="2"/>
        <v>250.80999999999997</v>
      </c>
    </row>
    <row r="195" spans="1:4" ht="17" x14ac:dyDescent="0.2">
      <c r="A195" t="s">
        <v>210</v>
      </c>
      <c r="B195" s="2" t="s">
        <v>152</v>
      </c>
      <c r="C195" s="1">
        <v>6.9800000000000182</v>
      </c>
      <c r="D195" s="1">
        <f t="shared" si="2"/>
        <v>257.78999999999996</v>
      </c>
    </row>
    <row r="196" spans="1:4" ht="17" x14ac:dyDescent="0.2">
      <c r="A196" t="s">
        <v>209</v>
      </c>
      <c r="B196" s="2" t="s">
        <v>153</v>
      </c>
      <c r="C196" s="1">
        <v>0.5</v>
      </c>
      <c r="D196" s="1">
        <f t="shared" si="2"/>
        <v>258.28999999999996</v>
      </c>
    </row>
    <row r="197" spans="1:4" ht="17" x14ac:dyDescent="0.2">
      <c r="A197" t="s">
        <v>210</v>
      </c>
      <c r="B197" s="2" t="s">
        <v>154</v>
      </c>
      <c r="C197" s="1">
        <v>3.9900000000000091</v>
      </c>
      <c r="D197" s="1">
        <f t="shared" si="2"/>
        <v>262.27999999999997</v>
      </c>
    </row>
    <row r="198" spans="1:4" ht="34" x14ac:dyDescent="0.2">
      <c r="A198" t="s">
        <v>209</v>
      </c>
      <c r="B198" s="2" t="s">
        <v>155</v>
      </c>
      <c r="C198" s="1">
        <v>1.1200000000000045</v>
      </c>
      <c r="D198" s="1">
        <f t="shared" si="2"/>
        <v>263.39999999999998</v>
      </c>
    </row>
    <row r="199" spans="1:4" ht="17" x14ac:dyDescent="0.2">
      <c r="A199" t="s">
        <v>211</v>
      </c>
      <c r="B199" s="2" t="s">
        <v>156</v>
      </c>
      <c r="C199" s="1">
        <v>1.3299999999999841</v>
      </c>
      <c r="D199" s="1">
        <f t="shared" si="2"/>
        <v>264.72999999999996</v>
      </c>
    </row>
    <row r="200" spans="1:4" ht="17" x14ac:dyDescent="0.2">
      <c r="A200" t="s">
        <v>209</v>
      </c>
      <c r="B200" s="2" t="s">
        <v>157</v>
      </c>
      <c r="C200" s="1">
        <v>0.88999999999998636</v>
      </c>
      <c r="D200" s="1">
        <f t="shared" si="2"/>
        <v>265.61999999999995</v>
      </c>
    </row>
    <row r="201" spans="1:4" ht="17" x14ac:dyDescent="0.2">
      <c r="A201" t="s">
        <v>210</v>
      </c>
      <c r="B201" s="2" t="s">
        <v>158</v>
      </c>
      <c r="C201" s="1">
        <v>1.0799999999999841</v>
      </c>
      <c r="D201" s="1">
        <f t="shared" si="2"/>
        <v>266.69999999999993</v>
      </c>
    </row>
    <row r="202" spans="1:4" ht="51" x14ac:dyDescent="0.2">
      <c r="A202" s="15" t="s">
        <v>262</v>
      </c>
      <c r="B202" s="16" t="str">
        <f>Controls!L16</f>
        <v>TIMED: Caseys's Byron, IL _x000D_Open: 09/03 20:16 Close: 09/04 10:00 271 Miles</v>
      </c>
      <c r="C202" s="17">
        <v>3.8700000000000045</v>
      </c>
      <c r="D202" s="17">
        <f t="shared" si="2"/>
        <v>270.56999999999994</v>
      </c>
    </row>
    <row r="203" spans="1:4" ht="34" x14ac:dyDescent="0.2">
      <c r="A203" t="s">
        <v>209</v>
      </c>
      <c r="B203" s="2" t="s">
        <v>299</v>
      </c>
      <c r="C203" s="1">
        <v>0</v>
      </c>
      <c r="D203" s="1">
        <f t="shared" si="2"/>
        <v>270.56999999999994</v>
      </c>
    </row>
    <row r="204" spans="1:4" ht="22" customHeight="1" x14ac:dyDescent="0.2">
      <c r="A204" t="s">
        <v>209</v>
      </c>
      <c r="B204" s="2" t="s">
        <v>221</v>
      </c>
      <c r="C204" s="1">
        <v>0.43000000000000682</v>
      </c>
      <c r="D204" s="1">
        <f t="shared" si="2"/>
        <v>270.99999999999994</v>
      </c>
    </row>
    <row r="205" spans="1:4" ht="17" x14ac:dyDescent="0.2">
      <c r="A205" t="s">
        <v>210</v>
      </c>
      <c r="B205" s="2" t="s">
        <v>159</v>
      </c>
      <c r="C205" s="1">
        <v>1.3799999999999955</v>
      </c>
      <c r="D205" s="1">
        <f t="shared" si="2"/>
        <v>272.37999999999994</v>
      </c>
    </row>
    <row r="206" spans="1:4" ht="17" x14ac:dyDescent="0.2">
      <c r="A206" t="s">
        <v>209</v>
      </c>
      <c r="B206" s="2" t="s">
        <v>160</v>
      </c>
      <c r="C206" s="1">
        <v>1.0900000000000318</v>
      </c>
      <c r="D206" s="1">
        <f t="shared" si="2"/>
        <v>273.46999999999997</v>
      </c>
    </row>
    <row r="207" spans="1:4" ht="34" x14ac:dyDescent="0.2">
      <c r="A207" t="s">
        <v>211</v>
      </c>
      <c r="B207" s="2" t="s">
        <v>161</v>
      </c>
      <c r="C207" s="1">
        <v>1.5099999999999909</v>
      </c>
      <c r="D207" s="1">
        <f t="shared" si="2"/>
        <v>274.97999999999996</v>
      </c>
    </row>
    <row r="208" spans="1:4" ht="17" x14ac:dyDescent="0.2">
      <c r="A208" t="s">
        <v>209</v>
      </c>
      <c r="B208" s="2" t="s">
        <v>162</v>
      </c>
      <c r="C208" s="1">
        <v>1.339999999999975</v>
      </c>
      <c r="D208" s="1">
        <f t="shared" si="2"/>
        <v>276.31999999999994</v>
      </c>
    </row>
    <row r="209" spans="1:4" ht="17" x14ac:dyDescent="0.2">
      <c r="A209" t="s">
        <v>209</v>
      </c>
      <c r="B209" s="2" t="s">
        <v>163</v>
      </c>
      <c r="C209" s="1">
        <v>0.6400000000000432</v>
      </c>
      <c r="D209" s="1">
        <f t="shared" si="2"/>
        <v>276.95999999999998</v>
      </c>
    </row>
    <row r="210" spans="1:4" ht="17" x14ac:dyDescent="0.2">
      <c r="A210" t="s">
        <v>210</v>
      </c>
      <c r="B210" s="2" t="s">
        <v>164</v>
      </c>
      <c r="C210" s="1">
        <v>2.7899999999999636</v>
      </c>
      <c r="D210" s="1">
        <f t="shared" si="2"/>
        <v>279.74999999999994</v>
      </c>
    </row>
    <row r="211" spans="1:4" ht="17" x14ac:dyDescent="0.2">
      <c r="A211" t="s">
        <v>210</v>
      </c>
      <c r="B211" s="2" t="s">
        <v>165</v>
      </c>
      <c r="C211" s="1">
        <v>4.9800000000000182</v>
      </c>
      <c r="D211" s="1">
        <f t="shared" si="2"/>
        <v>284.72999999999996</v>
      </c>
    </row>
    <row r="212" spans="1:4" ht="17" x14ac:dyDescent="0.2">
      <c r="A212" t="s">
        <v>209</v>
      </c>
      <c r="B212" s="2" t="s">
        <v>166</v>
      </c>
      <c r="C212" s="1">
        <v>9.9999999999909051E-3</v>
      </c>
      <c r="D212" s="1">
        <f t="shared" si="2"/>
        <v>284.73999999999995</v>
      </c>
    </row>
    <row r="213" spans="1:4" ht="18" customHeight="1" x14ac:dyDescent="0.2">
      <c r="A213" t="s">
        <v>210</v>
      </c>
      <c r="B213" s="2" t="s">
        <v>167</v>
      </c>
      <c r="C213" s="1">
        <v>2.3000000000000114</v>
      </c>
      <c r="D213" s="1">
        <f t="shared" si="2"/>
        <v>287.03999999999996</v>
      </c>
    </row>
    <row r="214" spans="1:4" ht="17" x14ac:dyDescent="0.2">
      <c r="A214" t="s">
        <v>210</v>
      </c>
      <c r="B214" s="2" t="s">
        <v>168</v>
      </c>
      <c r="C214" s="1">
        <v>4.9399999999999977</v>
      </c>
      <c r="D214" s="1">
        <f t="shared" ref="D214:D278" si="3">D213+C214</f>
        <v>291.97999999999996</v>
      </c>
    </row>
    <row r="215" spans="1:4" ht="17" x14ac:dyDescent="0.2">
      <c r="A215" t="s">
        <v>209</v>
      </c>
      <c r="B215" s="2" t="s">
        <v>169</v>
      </c>
      <c r="C215" s="1">
        <v>0.92000000000001592</v>
      </c>
      <c r="D215" s="1">
        <f t="shared" si="3"/>
        <v>292.89999999999998</v>
      </c>
    </row>
    <row r="216" spans="1:4" ht="17" x14ac:dyDescent="0.2">
      <c r="A216" t="s">
        <v>210</v>
      </c>
      <c r="B216" s="2" t="s">
        <v>170</v>
      </c>
      <c r="C216" s="1">
        <v>3.8199999999999932</v>
      </c>
      <c r="D216" s="1">
        <f t="shared" si="3"/>
        <v>296.71999999999997</v>
      </c>
    </row>
    <row r="217" spans="1:4" ht="17" x14ac:dyDescent="0.2">
      <c r="A217" t="s">
        <v>209</v>
      </c>
      <c r="B217" s="2" t="s">
        <v>169</v>
      </c>
      <c r="C217" s="1">
        <v>0.33999999999997499</v>
      </c>
      <c r="D217" s="1">
        <f t="shared" si="3"/>
        <v>297.05999999999995</v>
      </c>
    </row>
    <row r="218" spans="1:4" ht="17" x14ac:dyDescent="0.2">
      <c r="A218" t="s">
        <v>210</v>
      </c>
      <c r="B218" s="2" t="s">
        <v>171</v>
      </c>
      <c r="C218" s="1">
        <v>5.0400000000000205</v>
      </c>
      <c r="D218" s="1">
        <f t="shared" si="3"/>
        <v>302.09999999999997</v>
      </c>
    </row>
    <row r="219" spans="1:4" ht="17" x14ac:dyDescent="0.2">
      <c r="A219" t="s">
        <v>211</v>
      </c>
      <c r="B219" s="2" t="s">
        <v>30</v>
      </c>
      <c r="C219" s="1">
        <v>1.9599999999999795</v>
      </c>
      <c r="D219" s="1">
        <f t="shared" si="3"/>
        <v>304.05999999999995</v>
      </c>
    </row>
    <row r="220" spans="1:4" ht="17" x14ac:dyDescent="0.2">
      <c r="A220" t="s">
        <v>209</v>
      </c>
      <c r="B220" s="2" t="s">
        <v>23</v>
      </c>
      <c r="C220" s="1">
        <v>0.28000000000002956</v>
      </c>
      <c r="D220" s="1">
        <f t="shared" si="3"/>
        <v>304.33999999999997</v>
      </c>
    </row>
    <row r="221" spans="1:4" ht="17" x14ac:dyDescent="0.2">
      <c r="A221" t="s">
        <v>210</v>
      </c>
      <c r="B221" s="2" t="s">
        <v>172</v>
      </c>
      <c r="C221" s="1">
        <v>6.0000000000002274E-2</v>
      </c>
      <c r="D221" s="1">
        <f t="shared" si="3"/>
        <v>304.39999999999998</v>
      </c>
    </row>
    <row r="222" spans="1:4" ht="17" x14ac:dyDescent="0.2">
      <c r="A222" t="s">
        <v>210</v>
      </c>
      <c r="B222" s="2" t="s">
        <v>173</v>
      </c>
      <c r="C222" s="1">
        <v>0.1</v>
      </c>
      <c r="D222" s="1">
        <f t="shared" si="3"/>
        <v>304.5</v>
      </c>
    </row>
    <row r="223" spans="1:4" ht="51" x14ac:dyDescent="0.2">
      <c r="A223" s="15" t="s">
        <v>262</v>
      </c>
      <c r="B223" s="16" t="str">
        <f>Controls!L17</f>
        <v>TIMED: Caseys's Kingston, IL _x000D_Open: 09/03 22:34 Close: 09/04 13:40 305 Miles</v>
      </c>
      <c r="C223" s="17">
        <v>9.9999999999909051E-3</v>
      </c>
      <c r="D223" s="17">
        <f t="shared" si="3"/>
        <v>304.51</v>
      </c>
    </row>
    <row r="224" spans="1:4" ht="34" x14ac:dyDescent="0.2">
      <c r="A224" t="s">
        <v>209</v>
      </c>
      <c r="B224" s="2" t="s">
        <v>300</v>
      </c>
      <c r="C224" s="1">
        <v>0</v>
      </c>
      <c r="D224" s="1">
        <f t="shared" si="3"/>
        <v>304.51</v>
      </c>
    </row>
    <row r="225" spans="1:4" ht="34" x14ac:dyDescent="0.2">
      <c r="A225" t="s">
        <v>209</v>
      </c>
      <c r="B225" s="2" t="s">
        <v>222</v>
      </c>
      <c r="C225" s="1">
        <v>6.0000000000002274E-2</v>
      </c>
      <c r="D225" s="1">
        <f t="shared" si="3"/>
        <v>304.57</v>
      </c>
    </row>
    <row r="226" spans="1:4" ht="17" x14ac:dyDescent="0.2">
      <c r="A226" t="s">
        <v>211</v>
      </c>
      <c r="B226" s="2" t="s">
        <v>174</v>
      </c>
      <c r="C226" s="1">
        <v>0.18999999999999773</v>
      </c>
      <c r="D226" s="1">
        <f t="shared" si="3"/>
        <v>304.76</v>
      </c>
    </row>
    <row r="227" spans="1:4" ht="17" x14ac:dyDescent="0.2">
      <c r="A227" t="s">
        <v>210</v>
      </c>
      <c r="B227" s="2" t="s">
        <v>175</v>
      </c>
      <c r="C227" s="1">
        <v>1</v>
      </c>
      <c r="D227" s="1">
        <f t="shared" si="3"/>
        <v>305.76</v>
      </c>
    </row>
    <row r="228" spans="1:4" ht="17" x14ac:dyDescent="0.2">
      <c r="A228" t="s">
        <v>209</v>
      </c>
      <c r="B228" s="2" t="s">
        <v>176</v>
      </c>
      <c r="C228" s="1">
        <v>0.5</v>
      </c>
      <c r="D228" s="1">
        <f t="shared" si="3"/>
        <v>306.26</v>
      </c>
    </row>
    <row r="229" spans="1:4" ht="17" x14ac:dyDescent="0.2">
      <c r="A229" t="s">
        <v>210</v>
      </c>
      <c r="B229" s="2" t="s">
        <v>177</v>
      </c>
      <c r="C229" s="1">
        <v>2.9900000000000091</v>
      </c>
      <c r="D229" s="1">
        <f t="shared" si="3"/>
        <v>309.25</v>
      </c>
    </row>
    <row r="230" spans="1:4" ht="17" x14ac:dyDescent="0.2">
      <c r="A230" t="s">
        <v>209</v>
      </c>
      <c r="B230" s="2" t="s">
        <v>178</v>
      </c>
      <c r="C230" s="1">
        <v>1.999999999998181E-2</v>
      </c>
      <c r="D230" s="1">
        <f t="shared" si="3"/>
        <v>309.27</v>
      </c>
    </row>
    <row r="231" spans="1:4" ht="17" x14ac:dyDescent="0.2">
      <c r="A231" t="s">
        <v>210</v>
      </c>
      <c r="B231" s="2" t="s">
        <v>177</v>
      </c>
      <c r="C231" s="1">
        <v>3.7700000000000387</v>
      </c>
      <c r="D231" s="1">
        <f t="shared" si="3"/>
        <v>313.04000000000002</v>
      </c>
    </row>
    <row r="232" spans="1:4" ht="34" x14ac:dyDescent="0.2">
      <c r="A232" t="s">
        <v>209</v>
      </c>
      <c r="B232" s="2" t="s">
        <v>301</v>
      </c>
      <c r="C232" s="1">
        <v>1.4899999999999523</v>
      </c>
      <c r="D232" s="1">
        <f t="shared" si="3"/>
        <v>314.52999999999997</v>
      </c>
    </row>
    <row r="233" spans="1:4" ht="17" x14ac:dyDescent="0.2">
      <c r="A233" t="s">
        <v>210</v>
      </c>
      <c r="B233" s="2" t="s">
        <v>179</v>
      </c>
      <c r="C233" s="1">
        <v>5.0100000000000477</v>
      </c>
      <c r="D233" s="1">
        <f t="shared" si="3"/>
        <v>319.54000000000002</v>
      </c>
    </row>
    <row r="234" spans="1:4" ht="17" x14ac:dyDescent="0.2">
      <c r="A234" t="s">
        <v>209</v>
      </c>
      <c r="B234" s="2" t="s">
        <v>180</v>
      </c>
      <c r="C234" s="1">
        <v>4.0499999999999545</v>
      </c>
      <c r="D234" s="1">
        <f t="shared" si="3"/>
        <v>323.58999999999997</v>
      </c>
    </row>
    <row r="235" spans="1:4" ht="17" x14ac:dyDescent="0.2">
      <c r="A235" t="s">
        <v>210</v>
      </c>
      <c r="B235" s="2" t="s">
        <v>181</v>
      </c>
      <c r="C235" s="1">
        <v>6.0000000000002274E-2</v>
      </c>
      <c r="D235" s="1">
        <f t="shared" si="3"/>
        <v>323.64999999999998</v>
      </c>
    </row>
    <row r="236" spans="1:4" ht="34" x14ac:dyDescent="0.2">
      <c r="A236" t="s">
        <v>209</v>
      </c>
      <c r="B236" s="2" t="s">
        <v>182</v>
      </c>
      <c r="C236" s="1">
        <v>0.43999999999999773</v>
      </c>
      <c r="D236" s="1">
        <f t="shared" si="3"/>
        <v>324.08999999999997</v>
      </c>
    </row>
    <row r="237" spans="1:4" ht="17" x14ac:dyDescent="0.2">
      <c r="A237" t="s">
        <v>210</v>
      </c>
      <c r="B237" s="2" t="s">
        <v>183</v>
      </c>
      <c r="C237" s="1">
        <v>0.10000000000002274</v>
      </c>
      <c r="D237" s="1">
        <f t="shared" si="3"/>
        <v>324.19</v>
      </c>
    </row>
    <row r="238" spans="1:4" ht="17" x14ac:dyDescent="0.2">
      <c r="A238" t="s">
        <v>209</v>
      </c>
      <c r="B238" s="2" t="s">
        <v>303</v>
      </c>
      <c r="C238" s="1">
        <v>8.9999999999974989E-2</v>
      </c>
      <c r="D238" s="1">
        <f t="shared" si="3"/>
        <v>324.27999999999997</v>
      </c>
    </row>
    <row r="239" spans="1:4" ht="17" x14ac:dyDescent="0.2">
      <c r="A239" t="s">
        <v>210</v>
      </c>
      <c r="B239" s="2" t="s">
        <v>184</v>
      </c>
      <c r="C239" s="1">
        <v>2.8300000000000409</v>
      </c>
      <c r="D239" s="1">
        <f t="shared" si="3"/>
        <v>327.11</v>
      </c>
    </row>
    <row r="240" spans="1:4" ht="17" x14ac:dyDescent="0.2">
      <c r="A240" t="s">
        <v>209</v>
      </c>
      <c r="B240" s="2" t="s">
        <v>185</v>
      </c>
      <c r="C240" s="1">
        <v>3.999999999996362E-2</v>
      </c>
      <c r="D240" s="1">
        <f t="shared" si="3"/>
        <v>327.14999999999998</v>
      </c>
    </row>
    <row r="241" spans="1:4" ht="17" x14ac:dyDescent="0.2">
      <c r="A241" t="s">
        <v>210</v>
      </c>
      <c r="B241" s="2" t="s">
        <v>27</v>
      </c>
      <c r="C241" s="1">
        <v>6.9999999999993179E-2</v>
      </c>
      <c r="D241" s="1">
        <f t="shared" si="3"/>
        <v>327.21999999999997</v>
      </c>
    </row>
    <row r="242" spans="1:4" ht="17" x14ac:dyDescent="0.2">
      <c r="A242" t="s">
        <v>211</v>
      </c>
      <c r="B242" s="2" t="s">
        <v>186</v>
      </c>
      <c r="C242" s="1">
        <v>0.45000000000004547</v>
      </c>
      <c r="D242" s="1">
        <f t="shared" si="3"/>
        <v>327.67</v>
      </c>
    </row>
    <row r="243" spans="1:4" ht="34" x14ac:dyDescent="0.2">
      <c r="A243" t="s">
        <v>209</v>
      </c>
      <c r="B243" s="2" t="s">
        <v>187</v>
      </c>
      <c r="C243" s="1">
        <v>2.25</v>
      </c>
      <c r="D243" s="1">
        <f t="shared" si="3"/>
        <v>329.92</v>
      </c>
    </row>
    <row r="244" spans="1:4" ht="17" x14ac:dyDescent="0.2">
      <c r="A244" t="s">
        <v>211</v>
      </c>
      <c r="B244" s="2" t="s">
        <v>188</v>
      </c>
      <c r="C244" s="1">
        <v>1.7399999999999523</v>
      </c>
      <c r="D244" s="1">
        <f t="shared" si="3"/>
        <v>331.65999999999997</v>
      </c>
    </row>
    <row r="245" spans="1:4" ht="17" x14ac:dyDescent="0.2">
      <c r="A245" t="s">
        <v>210</v>
      </c>
      <c r="B245" s="2" t="s">
        <v>189</v>
      </c>
      <c r="C245" s="1">
        <v>2.9900000000000091</v>
      </c>
      <c r="D245" s="1">
        <f t="shared" si="3"/>
        <v>334.65</v>
      </c>
    </row>
    <row r="246" spans="1:4" ht="17" x14ac:dyDescent="0.2">
      <c r="A246" t="s">
        <v>209</v>
      </c>
      <c r="B246" s="2" t="s">
        <v>285</v>
      </c>
      <c r="C246" s="1">
        <v>1.4700000000000273</v>
      </c>
      <c r="D246" s="1">
        <f t="shared" si="3"/>
        <v>336.12</v>
      </c>
    </row>
    <row r="247" spans="1:4" ht="17" x14ac:dyDescent="0.2">
      <c r="A247" t="s">
        <v>209</v>
      </c>
      <c r="B247" s="2" t="s">
        <v>286</v>
      </c>
      <c r="C247" s="1">
        <v>1.1399999999999864</v>
      </c>
      <c r="D247" s="1">
        <f t="shared" si="3"/>
        <v>337.26</v>
      </c>
    </row>
    <row r="248" spans="1:4" ht="51" x14ac:dyDescent="0.2">
      <c r="A248" s="15" t="s">
        <v>262</v>
      </c>
      <c r="B248" s="16" t="str">
        <f>Controls!L18</f>
        <v>TIMED: Caseys's Woodstock, IL _x000D_Open: 09/04 00:46 Close: 09/04 17:12 337 Miles</v>
      </c>
      <c r="C248" s="17">
        <v>0</v>
      </c>
      <c r="D248" s="17">
        <f t="shared" si="3"/>
        <v>337.26</v>
      </c>
    </row>
    <row r="249" spans="1:4" ht="34" x14ac:dyDescent="0.2">
      <c r="A249" t="s">
        <v>211</v>
      </c>
      <c r="B249" s="2" t="s">
        <v>287</v>
      </c>
      <c r="C249" s="1">
        <v>6.9999999999993179E-2</v>
      </c>
      <c r="D249" s="1">
        <f t="shared" si="3"/>
        <v>337.33</v>
      </c>
    </row>
    <row r="250" spans="1:4" ht="17" x14ac:dyDescent="0.2">
      <c r="A250" t="s">
        <v>210</v>
      </c>
      <c r="B250" s="2" t="s">
        <v>190</v>
      </c>
      <c r="C250" s="1">
        <v>0.72999999999996135</v>
      </c>
      <c r="D250" s="1">
        <f t="shared" si="3"/>
        <v>338.05999999999995</v>
      </c>
    </row>
    <row r="251" spans="1:4" ht="17" x14ac:dyDescent="0.2">
      <c r="A251" t="s">
        <v>211</v>
      </c>
      <c r="B251" s="2" t="s">
        <v>191</v>
      </c>
      <c r="C251" s="1">
        <v>0.44000000000005457</v>
      </c>
      <c r="D251" s="1">
        <f t="shared" si="3"/>
        <v>338.5</v>
      </c>
    </row>
    <row r="252" spans="1:4" ht="34" x14ac:dyDescent="0.2">
      <c r="A252" t="s">
        <v>209</v>
      </c>
      <c r="B252" s="2" t="s">
        <v>192</v>
      </c>
      <c r="C252" s="1">
        <v>0.26999999999998181</v>
      </c>
      <c r="D252" s="1">
        <f t="shared" si="3"/>
        <v>338.77</v>
      </c>
    </row>
    <row r="253" spans="1:4" ht="17" x14ac:dyDescent="0.2">
      <c r="A253" t="s">
        <v>209</v>
      </c>
      <c r="B253" s="2" t="s">
        <v>193</v>
      </c>
      <c r="C253" s="1">
        <v>3.9200000000000159</v>
      </c>
      <c r="D253" s="1">
        <f t="shared" si="3"/>
        <v>342.69</v>
      </c>
    </row>
    <row r="254" spans="1:4" ht="17" x14ac:dyDescent="0.2">
      <c r="A254" t="s">
        <v>210</v>
      </c>
      <c r="B254" s="2" t="s">
        <v>194</v>
      </c>
      <c r="C254" s="1">
        <v>1.8799999999999955</v>
      </c>
      <c r="D254" s="1">
        <f t="shared" si="3"/>
        <v>344.57</v>
      </c>
    </row>
    <row r="255" spans="1:4" ht="17" x14ac:dyDescent="0.2">
      <c r="A255" t="s">
        <v>209</v>
      </c>
      <c r="B255" s="2" t="s">
        <v>195</v>
      </c>
      <c r="C255" s="1">
        <v>0.1099999999999568</v>
      </c>
      <c r="D255" s="1">
        <f t="shared" si="3"/>
        <v>344.67999999999995</v>
      </c>
    </row>
    <row r="256" spans="1:4" ht="17" x14ac:dyDescent="0.2">
      <c r="A256" t="s">
        <v>209</v>
      </c>
      <c r="B256" s="2" t="s">
        <v>196</v>
      </c>
      <c r="C256" s="1">
        <v>0.78000000000002956</v>
      </c>
      <c r="D256" s="1">
        <f t="shared" si="3"/>
        <v>345.46</v>
      </c>
    </row>
    <row r="257" spans="1:4" ht="17" x14ac:dyDescent="0.2">
      <c r="A257" t="s">
        <v>210</v>
      </c>
      <c r="B257" s="2" t="s">
        <v>197</v>
      </c>
      <c r="C257" s="1">
        <v>1.3000000000000114</v>
      </c>
      <c r="D257" s="1">
        <f t="shared" si="3"/>
        <v>346.76</v>
      </c>
    </row>
    <row r="258" spans="1:4" ht="34" x14ac:dyDescent="0.2">
      <c r="A258" t="s">
        <v>209</v>
      </c>
      <c r="B258" s="2" t="s">
        <v>198</v>
      </c>
      <c r="C258" s="1">
        <v>0.21999999999997044</v>
      </c>
      <c r="D258" s="1">
        <f t="shared" si="3"/>
        <v>346.97999999999996</v>
      </c>
    </row>
    <row r="259" spans="1:4" ht="34" x14ac:dyDescent="0.2">
      <c r="A259" t="s">
        <v>212</v>
      </c>
      <c r="B259" s="2" t="s">
        <v>199</v>
      </c>
      <c r="C259" s="1">
        <v>10.240000000000009</v>
      </c>
      <c r="D259" s="1">
        <f t="shared" si="3"/>
        <v>357.21999999999997</v>
      </c>
    </row>
    <row r="260" spans="1:4" ht="34" x14ac:dyDescent="0.2">
      <c r="A260" t="s">
        <v>209</v>
      </c>
      <c r="B260" s="2" t="s">
        <v>200</v>
      </c>
      <c r="C260" s="1">
        <v>5.3100000000000023</v>
      </c>
      <c r="D260" s="1">
        <f t="shared" si="3"/>
        <v>362.53</v>
      </c>
    </row>
    <row r="261" spans="1:4" ht="17" x14ac:dyDescent="0.2">
      <c r="A261" t="s">
        <v>209</v>
      </c>
      <c r="B261" s="2" t="s">
        <v>201</v>
      </c>
      <c r="C261" s="1">
        <v>0.26999999999998181</v>
      </c>
      <c r="D261" s="1">
        <f t="shared" si="3"/>
        <v>362.79999999999995</v>
      </c>
    </row>
    <row r="262" spans="1:4" ht="34" x14ac:dyDescent="0.2">
      <c r="A262" t="s">
        <v>211</v>
      </c>
      <c r="B262" s="2" t="s">
        <v>202</v>
      </c>
      <c r="C262" s="1">
        <v>0.74000000000000909</v>
      </c>
      <c r="D262" s="1">
        <f t="shared" si="3"/>
        <v>363.53999999999996</v>
      </c>
    </row>
    <row r="263" spans="1:4" ht="34" x14ac:dyDescent="0.2">
      <c r="A263" t="s">
        <v>212</v>
      </c>
      <c r="B263" s="2" t="s">
        <v>203</v>
      </c>
      <c r="C263" s="1">
        <v>3.2699999999999818</v>
      </c>
      <c r="D263" s="1">
        <f t="shared" si="3"/>
        <v>366.80999999999995</v>
      </c>
    </row>
    <row r="264" spans="1:4" ht="17" x14ac:dyDescent="0.2">
      <c r="A264" t="s">
        <v>210</v>
      </c>
      <c r="B264" s="2" t="s">
        <v>204</v>
      </c>
      <c r="C264" s="1">
        <v>0.12000000000000455</v>
      </c>
      <c r="D264" s="1">
        <f t="shared" si="3"/>
        <v>366.92999999999995</v>
      </c>
    </row>
    <row r="265" spans="1:4" ht="34" x14ac:dyDescent="0.2">
      <c r="A265" t="s">
        <v>209</v>
      </c>
      <c r="B265" s="2" t="s">
        <v>205</v>
      </c>
      <c r="C265" s="1">
        <v>2.5500000000000114</v>
      </c>
      <c r="D265" s="1">
        <f t="shared" si="3"/>
        <v>369.47999999999996</v>
      </c>
    </row>
    <row r="266" spans="1:4" ht="34" x14ac:dyDescent="0.2">
      <c r="A266" t="s">
        <v>209</v>
      </c>
      <c r="B266" s="2" t="s">
        <v>206</v>
      </c>
      <c r="C266" s="1">
        <v>0.43999999999999773</v>
      </c>
      <c r="D266" s="1">
        <f t="shared" si="3"/>
        <v>369.91999999999996</v>
      </c>
    </row>
    <row r="267" spans="1:4" ht="17" x14ac:dyDescent="0.2">
      <c r="A267" t="s">
        <v>210</v>
      </c>
      <c r="B267" s="2" t="s">
        <v>204</v>
      </c>
      <c r="C267" s="1">
        <v>2.0000000000038654E-2</v>
      </c>
      <c r="D267" s="1">
        <f t="shared" si="3"/>
        <v>369.94</v>
      </c>
    </row>
    <row r="268" spans="1:4" ht="17" x14ac:dyDescent="0.2">
      <c r="A268" t="s">
        <v>210</v>
      </c>
      <c r="B268" s="2" t="s">
        <v>204</v>
      </c>
      <c r="C268" s="1">
        <v>6.0000000000002274E-2</v>
      </c>
      <c r="D268" s="1">
        <f t="shared" si="3"/>
        <v>370</v>
      </c>
    </row>
    <row r="269" spans="1:4" ht="17" x14ac:dyDescent="0.2">
      <c r="A269" t="s">
        <v>210</v>
      </c>
      <c r="B269" s="2" t="s">
        <v>10</v>
      </c>
      <c r="C269" s="1">
        <v>2.1599999999999682</v>
      </c>
      <c r="D269" s="1">
        <f t="shared" si="3"/>
        <v>372.15999999999997</v>
      </c>
    </row>
    <row r="270" spans="1:4" ht="17" x14ac:dyDescent="0.2">
      <c r="A270" t="s">
        <v>209</v>
      </c>
      <c r="B270" s="2" t="s">
        <v>9</v>
      </c>
      <c r="C270" s="1">
        <v>0.13999999999998636</v>
      </c>
      <c r="D270" s="1">
        <f t="shared" si="3"/>
        <v>372.29999999999995</v>
      </c>
    </row>
    <row r="271" spans="1:4" ht="17" x14ac:dyDescent="0.2">
      <c r="A271" t="s">
        <v>210</v>
      </c>
      <c r="B271" s="2" t="s">
        <v>207</v>
      </c>
      <c r="C271" s="1">
        <v>9.9999999999909051E-3</v>
      </c>
      <c r="D271" s="1">
        <f t="shared" si="3"/>
        <v>372.30999999999995</v>
      </c>
    </row>
    <row r="272" spans="1:4" ht="17" x14ac:dyDescent="0.2">
      <c r="A272" t="s">
        <v>210</v>
      </c>
      <c r="B272" s="2" t="s">
        <v>7</v>
      </c>
      <c r="C272" s="1">
        <v>0.57000000000005002</v>
      </c>
      <c r="D272" s="1">
        <f t="shared" si="3"/>
        <v>372.88</v>
      </c>
    </row>
    <row r="273" spans="1:4" ht="17" x14ac:dyDescent="0.2">
      <c r="A273" t="s">
        <v>209</v>
      </c>
      <c r="B273" s="2" t="s">
        <v>6</v>
      </c>
      <c r="C273" s="1">
        <v>0.39999999999997726</v>
      </c>
      <c r="D273" s="1">
        <f t="shared" si="3"/>
        <v>373.28</v>
      </c>
    </row>
    <row r="274" spans="1:4" ht="17" x14ac:dyDescent="0.2">
      <c r="A274" t="s">
        <v>210</v>
      </c>
      <c r="B274" s="2" t="s">
        <v>5</v>
      </c>
      <c r="C274" s="1">
        <v>0.18000000000000682</v>
      </c>
      <c r="D274" s="1">
        <f t="shared" si="3"/>
        <v>373.46</v>
      </c>
    </row>
    <row r="275" spans="1:4" ht="17" x14ac:dyDescent="0.2">
      <c r="A275" t="s">
        <v>209</v>
      </c>
      <c r="B275" s="2" t="s">
        <v>3</v>
      </c>
      <c r="C275" s="1">
        <v>0.31000000000000227</v>
      </c>
      <c r="D275" s="1">
        <f t="shared" si="3"/>
        <v>373.77</v>
      </c>
    </row>
    <row r="276" spans="1:4" ht="17" x14ac:dyDescent="0.2">
      <c r="A276" t="s">
        <v>210</v>
      </c>
      <c r="B276" s="2" t="s">
        <v>223</v>
      </c>
      <c r="C276" s="1">
        <v>0.26999999999998181</v>
      </c>
      <c r="D276" s="1">
        <f t="shared" si="3"/>
        <v>374.03999999999996</v>
      </c>
    </row>
    <row r="277" spans="1:4" ht="17" x14ac:dyDescent="0.2">
      <c r="A277" t="s">
        <v>210</v>
      </c>
      <c r="B277" s="2" t="s">
        <v>223</v>
      </c>
      <c r="C277" s="1">
        <v>3.0000000000029559E-2</v>
      </c>
      <c r="D277" s="1">
        <f t="shared" si="3"/>
        <v>374.07</v>
      </c>
    </row>
    <row r="278" spans="1:4" ht="71" x14ac:dyDescent="0.35">
      <c r="A278" s="31" t="s">
        <v>302</v>
      </c>
      <c r="B278" s="16" t="str">
        <f>Controls!L19</f>
        <v>TIMED: Shell Station - St Charles St Charles, IL _x000D_Open: 09/04 03:14 Close: 09/04 21:00 374 Miles</v>
      </c>
      <c r="C278" s="17">
        <v>9.9999999999909051E-3</v>
      </c>
      <c r="D278" s="17">
        <f t="shared" si="3"/>
        <v>374.08</v>
      </c>
    </row>
  </sheetData>
  <mergeCells count="4">
    <mergeCell ref="A4:D4"/>
    <mergeCell ref="A1:D1"/>
    <mergeCell ref="A2:D2"/>
    <mergeCell ref="A3:D3"/>
  </mergeCell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selection activeCell="W7" sqref="W7"/>
    </sheetView>
  </sheetViews>
  <sheetFormatPr baseColWidth="10" defaultRowHeight="19" x14ac:dyDescent="0.25"/>
  <cols>
    <col min="1" max="1" width="4" customWidth="1"/>
    <col min="2" max="2" width="7" customWidth="1"/>
    <col min="3" max="4" width="11.1640625" customWidth="1"/>
    <col min="5" max="5" width="5.33203125" customWidth="1"/>
    <col min="6" max="6" width="4.83203125" customWidth="1"/>
    <col min="7" max="7" width="21.1640625" customWidth="1"/>
    <col min="8" max="8" width="12.1640625" customWidth="1"/>
    <col min="9" max="9" width="14.83203125" style="77" customWidth="1"/>
    <col min="10" max="10" width="47.83203125" hidden="1" customWidth="1"/>
    <col min="11" max="11" width="10.83203125" hidden="1" customWidth="1"/>
    <col min="12" max="12" width="45.5" customWidth="1"/>
    <col min="13" max="14" width="12.5" customWidth="1"/>
    <col min="15" max="16" width="13.1640625" customWidth="1"/>
  </cols>
  <sheetData>
    <row r="1" spans="1:16" s="37" customFormat="1" ht="26" x14ac:dyDescent="0.3">
      <c r="A1" s="43"/>
      <c r="B1" s="43"/>
      <c r="C1" s="43" t="s">
        <v>247</v>
      </c>
      <c r="D1" s="43"/>
      <c r="E1" s="44"/>
      <c r="F1" s="43"/>
      <c r="G1" s="45"/>
      <c r="H1" s="46">
        <v>44807.208333333336</v>
      </c>
      <c r="I1" s="46"/>
      <c r="J1" s="39"/>
      <c r="K1" s="38"/>
      <c r="L1" s="38"/>
      <c r="M1" s="38"/>
      <c r="N1" s="38"/>
      <c r="O1" s="38"/>
      <c r="P1" s="38"/>
    </row>
    <row r="2" spans="1:16" ht="48" x14ac:dyDescent="0.2">
      <c r="A2" s="47" t="s">
        <v>224</v>
      </c>
      <c r="B2" s="47" t="s">
        <v>0</v>
      </c>
      <c r="C2" s="48" t="s">
        <v>225</v>
      </c>
      <c r="D2" s="47" t="s">
        <v>226</v>
      </c>
      <c r="E2" s="49" t="s">
        <v>227</v>
      </c>
      <c r="F2" s="50" t="s">
        <v>228</v>
      </c>
      <c r="G2" s="51" t="s">
        <v>229</v>
      </c>
      <c r="H2" s="47" t="s">
        <v>230</v>
      </c>
      <c r="I2" s="51" t="s">
        <v>231</v>
      </c>
      <c r="J2" s="5" t="s">
        <v>232</v>
      </c>
      <c r="K2" s="3" t="s">
        <v>233</v>
      </c>
      <c r="L2" s="5" t="s">
        <v>234</v>
      </c>
      <c r="M2" s="4" t="s">
        <v>235</v>
      </c>
      <c r="N2" s="4" t="s">
        <v>236</v>
      </c>
      <c r="O2" s="5" t="s">
        <v>237</v>
      </c>
      <c r="P2" s="5" t="s">
        <v>238</v>
      </c>
    </row>
    <row r="3" spans="1:16" s="28" customFormat="1" ht="34" x14ac:dyDescent="0.2">
      <c r="A3" s="52">
        <v>1</v>
      </c>
      <c r="B3" s="52" t="s">
        <v>239</v>
      </c>
      <c r="C3" s="53">
        <f>H1</f>
        <v>44807.208333333336</v>
      </c>
      <c r="D3" s="53">
        <f>C3+P3</f>
        <v>44807.25</v>
      </c>
      <c r="E3" s="54">
        <v>0</v>
      </c>
      <c r="F3" s="55">
        <v>0</v>
      </c>
      <c r="G3" s="56" t="s">
        <v>248</v>
      </c>
      <c r="H3" s="52" t="s">
        <v>240</v>
      </c>
      <c r="I3" s="57" t="s">
        <v>279</v>
      </c>
      <c r="J3" s="32" t="str">
        <f>B3&amp;": "&amp;G3&amp;" "&amp;H3&amp;" "&amp;CHAR(13)&amp;IF(EXACT(B3,"TIMED"),"Open: "&amp;TEXT(C3,"hh:mm")&amp;" Close: "&amp;TEXT(D3,"hh:mm"),"Answer Question on Card")</f>
        <v>TIMED: Shell Station - St Charles Woodstock, IL _x000D_Open: 05:00 Close: 06:00</v>
      </c>
      <c r="L3" s="26" t="str">
        <f t="shared" ref="L3:L14" si="0">B3&amp;": "&amp;G3&amp;" "&amp;H3&amp;" "&amp;CHAR(13)&amp;IF(EXACT(B3,"TIMED"),"Open: "&amp;TEXT(C3,"MM/dd hh:mm")&amp;" Close: "&amp;TEXT(D3,"MM/dd hh:mm"),K3)&amp;" "&amp;ROUND(E3,0)&amp;" Miles"</f>
        <v>TIMED: Shell Station - St Charles Woodstock, IL _x000D_Open: 09/03 05:00 Close: 09/03 06:00 0 Miles</v>
      </c>
      <c r="M3" s="27">
        <f xml:space="preserve"> IF((E3*1.60934)&lt;200, ROUND((E3*1.60934),0)/34,0) + IF(AND((E3*1.60934)&gt;200,(E3*1.60934)&lt;=400), (200/32)+(ROUND((E3*1.60934),0)-200)/28,0)+IF(AND((E3*1.60934)&gt;400, (E3*1.60934)&lt;=600), (200/30)+(200/28)+(ROUND((E3*1.60934),0)-400)/24,0)+ IF(AND((E3*1.60934)&gt;600, (E3*1.60934)&lt;=1000), (200/30)+(200/28)+200/24+(ROUND((E3*1.60934),0)-600)/23,0) + IF(AND((E3*1.60934)&gt;1000, (E3*1.60934)&lt;=1300), (200/28)+(200/24)+200/23+(400/28)+(ROUND((E3*1.60934),0)-1000)/20,0)</f>
        <v>0</v>
      </c>
      <c r="N3" s="27">
        <f xml:space="preserve"> IF(E3*1.60934&gt;0,ROUND(E3*1.60934,0)/15,1)</f>
        <v>1</v>
      </c>
      <c r="O3" s="25" t="str">
        <f t="shared" ref="O3:O14" si="1">QUOTIENT((M3),1)&amp;":"&amp;TEXT(ROUND(MOD((M3),1)*60,0),"00")</f>
        <v>0:00</v>
      </c>
      <c r="P3" s="25" t="str">
        <f>IF(E3*1.6094&lt;600,QUOTIENT((N3),1)&amp;":"&amp;TEXT(ROUND(MOD((N3),1)*60,0),"00"),"40:00")</f>
        <v>1:00</v>
      </c>
    </row>
    <row r="4" spans="1:16" s="25" customFormat="1" ht="50" customHeight="1" x14ac:dyDescent="0.25">
      <c r="A4" s="58">
        <v>2</v>
      </c>
      <c r="B4" s="59" t="s">
        <v>249</v>
      </c>
      <c r="C4" s="60">
        <f>$H$1+O4</f>
        <v>44807.224305555559</v>
      </c>
      <c r="D4" s="60">
        <f>$H$1+P4</f>
        <v>44807.244444444448</v>
      </c>
      <c r="E4" s="61">
        <f>'Cue Sheet'!D27</f>
        <v>7.8800000000000008</v>
      </c>
      <c r="F4" s="61">
        <f>E4-E3</f>
        <v>7.8800000000000008</v>
      </c>
      <c r="G4" s="62" t="s">
        <v>260</v>
      </c>
      <c r="H4" s="59" t="s">
        <v>242</v>
      </c>
      <c r="I4" s="63" t="s">
        <v>280</v>
      </c>
      <c r="J4" s="32" t="str">
        <f>B4&amp;": "&amp;G4&amp;" "&amp;H4&amp;" "&amp;CHAR(13)&amp;IF(EXACT(B4,"TIMED"),"Open: "&amp;TEXT(C4,"hh:mm")&amp;" Close: "&amp;TEXT(D4,"hh:mm"),"Answer Question on Card")</f>
        <v>PHOTO: Take Photo of bike at Windmill Statue at Fox River Trail and Island Road Batavia, IL _x000D_Answer Question on Card</v>
      </c>
      <c r="L4" s="26" t="str">
        <f t="shared" si="0"/>
        <v>PHOTO: Take Photo of bike at Windmill Statue at Fox River Trail and Island Road Batavia, IL _x000D_ 8 Miles</v>
      </c>
      <c r="M4" s="27">
        <f xml:space="preserve"> IF((E4*1.60934)&lt;200, ROUND((E4*1.60934),0)/34,0) + IF(AND((E4*1.60934)&gt;200,(E4*1.60934)&lt;=400), (200/32)+(ROUND((E4*1.60934),0)-200)/28,0)+IF(AND((E4*1.60934)&gt;400, (E4*1.60934)&lt;=600), (200/30)+(200/28)+(ROUND((E4*1.60934),0)-400)/24,0)+ IF(AND((E4*1.60934)&gt;600, (E4*1.60934)&lt;=1000), (200/30)+(200/28)+200/24+(ROUND((E4*1.60934),0)-600)/23,0) + IF(AND((E4*1.60934)&gt;1000, (E4*1.60934)&lt;=1300), (200/28)+(200/24)+200/23+(400/28)+(ROUND((E4*1.60934),0)-1000)/20,0)</f>
        <v>0.38235294117647056</v>
      </c>
      <c r="N4" s="27">
        <f t="shared" ref="N4:N14" si="2" xml:space="preserve"> IF(E4*1.60934&gt;0,ROUND(E4*1.60934,0)/15,1)</f>
        <v>0.8666666666666667</v>
      </c>
      <c r="O4" s="25" t="str">
        <f t="shared" si="1"/>
        <v>0:23</v>
      </c>
      <c r="P4" s="25" t="str">
        <f t="shared" ref="P4:P19" si="3">IF(E4*1.6094&lt;600,QUOTIENT((N4),1)&amp;":"&amp;TEXT(ROUND(MOD((N4),1)*60,0),"00"),"40:00")</f>
        <v>0:52</v>
      </c>
    </row>
    <row r="5" spans="1:16" s="25" customFormat="1" ht="35" x14ac:dyDescent="0.25">
      <c r="A5" s="58">
        <v>3</v>
      </c>
      <c r="B5" s="64" t="s">
        <v>239</v>
      </c>
      <c r="C5" s="60">
        <f t="shared" ref="C5:D14" si="4">$H$1+O5</f>
        <v>44807.351388888892</v>
      </c>
      <c r="D5" s="60">
        <f t="shared" si="4"/>
        <v>44807.533333333333</v>
      </c>
      <c r="E5" s="65">
        <f>'Cue Sheet'!D49</f>
        <v>72.809999999999988</v>
      </c>
      <c r="F5" s="61">
        <f t="shared" ref="F5:F9" si="5">E5-E4</f>
        <v>64.929999999999993</v>
      </c>
      <c r="G5" s="66" t="s">
        <v>243</v>
      </c>
      <c r="H5" s="64" t="s">
        <v>244</v>
      </c>
      <c r="I5" s="63" t="s">
        <v>281</v>
      </c>
      <c r="J5" s="32" t="str">
        <f t="shared" ref="J5:J14" si="6">B5&amp;": "&amp;G5&amp;" "&amp;H5&amp;" "&amp;CHAR(13)&amp;IF(EXACT(B5,"TIMED"),"Open: "&amp;TEXT(C5,"hh:mm")&amp;" Close: "&amp;TEXT(D5,"hh:mm"),"Answer Question on Card")</f>
        <v>TIMED: Casey's Oregon, IL _x000D_Open: 08:26 Close: 12:48</v>
      </c>
      <c r="L5" s="26" t="str">
        <f t="shared" si="0"/>
        <v>TIMED: Casey's Oregon, IL _x000D_Open: 09/03 08:26 Close: 09/03 12:48 73 Miles</v>
      </c>
      <c r="M5" s="27">
        <f t="shared" ref="M5:M14" si="7" xml:space="preserve"> IF((E5*1.60934)&lt;200, ROUND((E5*1.60934),0)/34,0) + IF(AND((E5*1.60934)&gt;200,(E5*1.60934)&lt;=400), (200/32)+(ROUND((E5*1.60934),0)-200)/28,0)+IF(AND((E5*1.60934)&gt;400, (E5*1.60934)&lt;=600), (200/30)+(200/28)+(ROUND((E5*1.60934),0)-400)/24,0)+ IF(AND((E5*1.60934)&gt;600, (E5*1.60934)&lt;=1000), (200/30)+(200/28)+200/24+(ROUND((E5*1.60934),0)-600)/23,0) + IF(AND((E5*1.60934)&gt;1000, (E5*1.60934)&lt;=1300), (200/28)+(200/24)+200/23+(400/28)+(ROUND((E5*1.60934),0)-1000)/20,0)</f>
        <v>3.4411764705882355</v>
      </c>
      <c r="N5" s="27">
        <f t="shared" si="2"/>
        <v>7.8</v>
      </c>
      <c r="O5" s="25" t="str">
        <f t="shared" si="1"/>
        <v>3:26</v>
      </c>
      <c r="P5" s="25" t="str">
        <f t="shared" si="3"/>
        <v>7:48</v>
      </c>
    </row>
    <row r="6" spans="1:16" s="25" customFormat="1" ht="35" customHeight="1" x14ac:dyDescent="0.25">
      <c r="A6" s="58">
        <v>4</v>
      </c>
      <c r="B6" s="64" t="s">
        <v>239</v>
      </c>
      <c r="C6" s="60">
        <f t="shared" si="4"/>
        <v>44807.389583333337</v>
      </c>
      <c r="D6" s="60">
        <f t="shared" si="4"/>
        <v>44807.619444444448</v>
      </c>
      <c r="E6" s="65">
        <f>'Cue Sheet'!D56</f>
        <v>91.75</v>
      </c>
      <c r="F6" s="61">
        <f t="shared" si="5"/>
        <v>18.940000000000012</v>
      </c>
      <c r="G6" s="66" t="s">
        <v>311</v>
      </c>
      <c r="H6" s="64" t="s">
        <v>252</v>
      </c>
      <c r="I6" s="76" t="s">
        <v>250</v>
      </c>
      <c r="J6" s="32" t="str">
        <f t="shared" si="6"/>
        <v>TIMED: Stop and Go/Kwik Star Dixon, IL _x000D_Open: 09:21 Close: 14:52</v>
      </c>
      <c r="L6" s="26" t="str">
        <f t="shared" si="0"/>
        <v>TIMED: Stop and Go/Kwik Star Dixon, IL _x000D_Open: 09/03 09:21 Close: 09/03 14:52 92 Miles</v>
      </c>
      <c r="M6" s="27">
        <f t="shared" si="7"/>
        <v>4.3529411764705879</v>
      </c>
      <c r="N6" s="27">
        <f t="shared" si="2"/>
        <v>9.8666666666666671</v>
      </c>
      <c r="O6" s="25" t="str">
        <f t="shared" si="1"/>
        <v>4:21</v>
      </c>
      <c r="P6" s="25" t="str">
        <f t="shared" si="3"/>
        <v>9:52</v>
      </c>
    </row>
    <row r="7" spans="1:16" s="25" customFormat="1" ht="48" customHeight="1" x14ac:dyDescent="0.25">
      <c r="A7" s="52">
        <v>5</v>
      </c>
      <c r="B7" s="64" t="s">
        <v>249</v>
      </c>
      <c r="C7" s="60">
        <f>$H$1+O7</f>
        <v>44807.393055555556</v>
      </c>
      <c r="D7" s="60">
        <f>$H$1+P7</f>
        <v>44807.62777777778</v>
      </c>
      <c r="E7" s="65">
        <f>'Cue Sheet'!D63</f>
        <v>93.57</v>
      </c>
      <c r="F7" s="61">
        <f>E7-E6</f>
        <v>1.8199999999999932</v>
      </c>
      <c r="G7" s="66" t="s">
        <v>308</v>
      </c>
      <c r="H7" s="67" t="s">
        <v>252</v>
      </c>
      <c r="I7" s="76" t="s">
        <v>309</v>
      </c>
      <c r="J7" s="32" t="str">
        <f>B7&amp;": "&amp;G7&amp;" "&amp;H7&amp;" "&amp;CHAR(13)&amp;IF(EXACT(B7,"TIMED"),"Open: "&amp;TEXT(C7,"hh:mm")&amp;" Close: "&amp;TEXT(D7,"hh:mm"),"Answer Question on Card")</f>
        <v>PHOTO: Take photo of bike in front of concrete barrier for 243 Swiss St Dixon, IL _x000D_Answer Question on Card</v>
      </c>
      <c r="L7" s="26" t="str">
        <f>B7&amp;": "&amp;G7&amp;" "&amp;H7&amp;" "&amp;CHAR(13)&amp;IF(EXACT(B7,"TIMED"),"Open: "&amp;TEXT(C7,"MM/dd hh:mm")&amp;" Close: "&amp;TEXT(D7,"MM/dd hh:mm"),K7)&amp;" "&amp;ROUND(E7,0)&amp;" Miles"</f>
        <v>PHOTO: Take photo of bike in front of concrete barrier for 243 Swiss St Dixon, IL _x000D_ 94 Miles</v>
      </c>
      <c r="M7" s="27">
        <f xml:space="preserve"> IF((E7*1.60934)&lt;200, ROUND((E7*1.60934),0)/34,0) + IF(AND((E7*1.60934)&gt;200,(E7*1.60934)&lt;=400), (200/32)+(ROUND((E7*1.60934),0)-200)/28,0)+IF(AND((E7*1.60934)&gt;400, (E7*1.60934)&lt;=600), (200/30)+(200/28)+(ROUND((E7*1.60934),0)-400)/24,0)+ IF(AND((E7*1.60934)&gt;600, (E7*1.60934)&lt;=1000), (200/30)+(200/28)+200/24+(ROUND((E7*1.60934),0)-600)/23,0) + IF(AND((E7*1.60934)&gt;1000, (E7*1.60934)&lt;=1300), (200/28)+(200/24)+200/23+(400/28)+(ROUND((E7*1.60934),0)-1000)/20,0)</f>
        <v>4.4411764705882355</v>
      </c>
      <c r="N7" s="27">
        <f xml:space="preserve"> IF(E7*1.60934&gt;0,ROUND(E7*1.60934,0)/15,1)</f>
        <v>10.066666666666666</v>
      </c>
      <c r="O7" s="25" t="str">
        <f>QUOTIENT((M7),1)&amp;":"&amp;TEXT(ROUND(MOD((M7),1)*60,0),"00")</f>
        <v>4:26</v>
      </c>
      <c r="P7" s="25" t="str">
        <f>IF(E7*1.6094&lt;600,QUOTIENT((N7),1)&amp;":"&amp;TEXT(ROUND(MOD((N7),1)*60,0),"00"),"40:00")</f>
        <v>10:04</v>
      </c>
    </row>
    <row r="8" spans="1:16" s="25" customFormat="1" ht="33" customHeight="1" x14ac:dyDescent="0.25">
      <c r="A8" s="52">
        <v>6</v>
      </c>
      <c r="B8" s="64" t="s">
        <v>239</v>
      </c>
      <c r="C8" s="60">
        <f t="shared" si="4"/>
        <v>44807.490972222222</v>
      </c>
      <c r="D8" s="60">
        <f t="shared" si="4"/>
        <v>44807.805555555555</v>
      </c>
      <c r="E8" s="65">
        <f>'Cue Sheet'!D93</f>
        <v>133.65999999999997</v>
      </c>
      <c r="F8" s="61">
        <f>E8-E7</f>
        <v>40.089999999999975</v>
      </c>
      <c r="G8" s="66" t="s">
        <v>255</v>
      </c>
      <c r="H8" s="64" t="s">
        <v>254</v>
      </c>
      <c r="I8" s="76" t="s">
        <v>253</v>
      </c>
      <c r="J8" s="32" t="str">
        <f t="shared" si="6"/>
        <v>TIMED: Dairy Queen Or Mobil Station Mt Carroll, IL _x000D_Open: 11:47 Close: 19:20</v>
      </c>
      <c r="L8" s="26" t="str">
        <f t="shared" si="0"/>
        <v>TIMED: Dairy Queen Or Mobil Station Mt Carroll, IL _x000D_Open: 09/03 11:47 Close: 09/03 19:20 134 Miles</v>
      </c>
      <c r="M8" s="27">
        <f t="shared" si="7"/>
        <v>6.7857142857142856</v>
      </c>
      <c r="N8" s="27">
        <f t="shared" si="2"/>
        <v>14.333333333333334</v>
      </c>
      <c r="O8" s="25" t="str">
        <f t="shared" si="1"/>
        <v>6:47</v>
      </c>
      <c r="P8" s="25" t="str">
        <f t="shared" si="3"/>
        <v>14:20</v>
      </c>
    </row>
    <row r="9" spans="1:16" s="25" customFormat="1" ht="33" customHeight="1" x14ac:dyDescent="0.25">
      <c r="A9" s="52">
        <v>7</v>
      </c>
      <c r="B9" s="64" t="s">
        <v>249</v>
      </c>
      <c r="C9" s="60">
        <f t="shared" si="4"/>
        <v>44807.55069444445</v>
      </c>
      <c r="D9" s="60">
        <f t="shared" si="4"/>
        <v>44807.916666666672</v>
      </c>
      <c r="E9" s="65">
        <f>'Cue Sheet'!D117</f>
        <v>158.68999999999997</v>
      </c>
      <c r="F9" s="61">
        <f t="shared" si="5"/>
        <v>25.03</v>
      </c>
      <c r="G9" s="66" t="s">
        <v>312</v>
      </c>
      <c r="H9" s="52" t="s">
        <v>257</v>
      </c>
      <c r="I9" s="76" t="s">
        <v>258</v>
      </c>
      <c r="J9" s="32" t="str">
        <f t="shared" si="6"/>
        <v>PHOTO: Fast Stop: Take photo of bike in front of a pump Elizabeth, IL _x000D_Answer Question on Card</v>
      </c>
      <c r="L9" s="26" t="str">
        <f t="shared" si="0"/>
        <v>PHOTO: Fast Stop: Take photo of bike in front of a pump Elizabeth, IL _x000D_ 159 Miles</v>
      </c>
      <c r="M9" s="27">
        <f t="shared" si="7"/>
        <v>8.2142857142857135</v>
      </c>
      <c r="N9" s="27">
        <f t="shared" si="2"/>
        <v>17</v>
      </c>
      <c r="O9" s="25" t="str">
        <f t="shared" si="1"/>
        <v>8:13</v>
      </c>
      <c r="P9" s="25" t="str">
        <f t="shared" si="3"/>
        <v>17:00</v>
      </c>
    </row>
    <row r="10" spans="1:16" s="25" customFormat="1" ht="35" x14ac:dyDescent="0.25">
      <c r="A10" s="52">
        <v>8</v>
      </c>
      <c r="B10" s="64" t="s">
        <v>249</v>
      </c>
      <c r="C10" s="60">
        <f t="shared" si="4"/>
        <v>44807.574305555558</v>
      </c>
      <c r="D10" s="60">
        <f t="shared" si="4"/>
        <v>44807.961111111115</v>
      </c>
      <c r="E10" s="65">
        <f>'Cue Sheet'!D124</f>
        <v>168.17</v>
      </c>
      <c r="F10" s="61">
        <f t="shared" ref="F10:F12" si="8">E10-E9</f>
        <v>9.4800000000000182</v>
      </c>
      <c r="G10" s="66" t="s">
        <v>261</v>
      </c>
      <c r="H10" s="52" t="s">
        <v>265</v>
      </c>
      <c r="I10" s="57" t="s">
        <v>259</v>
      </c>
      <c r="J10" s="32" t="str">
        <f t="shared" si="6"/>
        <v>PHOTO: Take photo of bike at W Rawlins Rd and N Clark Lane Guilford, IL _x000D_Answer Question on Card</v>
      </c>
      <c r="L10" s="26" t="str">
        <f t="shared" si="0"/>
        <v>PHOTO: Take photo of bike at W Rawlins Rd and N Clark Lane Guilford, IL _x000D_ 168 Miles</v>
      </c>
      <c r="M10" s="27">
        <f t="shared" si="7"/>
        <v>8.7857142857142847</v>
      </c>
      <c r="N10" s="27">
        <f t="shared" si="2"/>
        <v>18.066666666666666</v>
      </c>
      <c r="O10" s="25" t="str">
        <f t="shared" si="1"/>
        <v>8:47</v>
      </c>
      <c r="P10" s="25" t="str">
        <f t="shared" si="3"/>
        <v>18:04</v>
      </c>
    </row>
    <row r="11" spans="1:16" s="25" customFormat="1" ht="35" x14ac:dyDescent="0.25">
      <c r="A11" s="52">
        <v>9</v>
      </c>
      <c r="B11" s="64" t="s">
        <v>239</v>
      </c>
      <c r="C11" s="60">
        <f t="shared" si="4"/>
        <v>44807.59652777778</v>
      </c>
      <c r="D11" s="60">
        <f t="shared" si="4"/>
        <v>44808.00277777778</v>
      </c>
      <c r="E11" s="65">
        <f>'Cue Sheet'!D138</f>
        <v>177.73</v>
      </c>
      <c r="F11" s="61">
        <f t="shared" si="8"/>
        <v>9.5600000000000023</v>
      </c>
      <c r="G11" s="66" t="s">
        <v>256</v>
      </c>
      <c r="H11" s="52" t="s">
        <v>264</v>
      </c>
      <c r="I11" s="76" t="s">
        <v>263</v>
      </c>
      <c r="J11" s="32" t="str">
        <f t="shared" si="6"/>
        <v>TIMED: Caseys's Galena. IL _x000D_Open: 14:19 Close: 00:04</v>
      </c>
      <c r="L11" s="26" t="str">
        <f t="shared" si="0"/>
        <v>TIMED: Caseys's Galena. IL _x000D_Open: 09/03 14:19 Close: 09/04 00:04 178 Miles</v>
      </c>
      <c r="M11" s="27">
        <f t="shared" si="7"/>
        <v>9.3214285714285712</v>
      </c>
      <c r="N11" s="27">
        <f t="shared" si="2"/>
        <v>19.066666666666666</v>
      </c>
      <c r="O11" s="25" t="str">
        <f t="shared" si="1"/>
        <v>9:19</v>
      </c>
      <c r="P11" s="25" t="str">
        <f t="shared" si="3"/>
        <v>19:04</v>
      </c>
    </row>
    <row r="12" spans="1:16" s="25" customFormat="1" ht="35" x14ac:dyDescent="0.25">
      <c r="A12" s="52">
        <v>10</v>
      </c>
      <c r="B12" s="64" t="s">
        <v>239</v>
      </c>
      <c r="C12" s="60">
        <f t="shared" si="4"/>
        <v>44807.636805555558</v>
      </c>
      <c r="D12" s="60">
        <f t="shared" si="4"/>
        <v>44808.077777777777</v>
      </c>
      <c r="E12" s="65">
        <f>'Cue Sheet'!D154</f>
        <v>194.48999999999998</v>
      </c>
      <c r="F12" s="61">
        <f t="shared" si="8"/>
        <v>16.759999999999991</v>
      </c>
      <c r="G12" s="66" t="s">
        <v>268</v>
      </c>
      <c r="H12" s="52" t="s">
        <v>266</v>
      </c>
      <c r="I12" s="76" t="s">
        <v>267</v>
      </c>
      <c r="J12" s="32" t="str">
        <f t="shared" si="6"/>
        <v>TIMED: Conoco Hanover, IL _x000D_Open: 15:17 Close: 01:52</v>
      </c>
      <c r="L12" s="26" t="str">
        <f t="shared" si="0"/>
        <v>TIMED: Conoco Hanover, IL _x000D_Open: 09/03 15:17 Close: 09/04 01:52 194 Miles</v>
      </c>
      <c r="M12" s="27">
        <f t="shared" si="7"/>
        <v>10.285714285714285</v>
      </c>
      <c r="N12" s="27">
        <f t="shared" si="2"/>
        <v>20.866666666666667</v>
      </c>
      <c r="O12" s="25" t="str">
        <f t="shared" si="1"/>
        <v>10:17</v>
      </c>
      <c r="P12" s="25" t="str">
        <f t="shared" si="3"/>
        <v>20:52</v>
      </c>
    </row>
    <row r="13" spans="1:16" s="25" customFormat="1" ht="47" customHeight="1" x14ac:dyDescent="0.25">
      <c r="A13" s="52">
        <v>11</v>
      </c>
      <c r="B13" s="64" t="s">
        <v>249</v>
      </c>
      <c r="C13" s="60">
        <f>$H$1+O13</f>
        <v>44807.666666666672</v>
      </c>
      <c r="D13" s="60">
        <f>$H$1+P13</f>
        <v>44808.133333333339</v>
      </c>
      <c r="E13" s="65">
        <f>'Cue Sheet'!D161</f>
        <v>206.92</v>
      </c>
      <c r="F13" s="61">
        <f>E13-E12</f>
        <v>12.430000000000007</v>
      </c>
      <c r="G13" s="66" t="s">
        <v>306</v>
      </c>
      <c r="H13" s="52" t="s">
        <v>266</v>
      </c>
      <c r="I13" s="76" t="s">
        <v>305</v>
      </c>
      <c r="J13" s="32" t="str">
        <f>B13&amp;": "&amp;G13&amp;" "&amp;H13&amp;" "&amp;CHAR(13)&amp;IF(EXACT(B13,"TIMED"),"Open: "&amp;TEXT(C13,"hh:mm")&amp;" Close: "&amp;TEXT(D13,"hh:mm"),"Answer Question on Card")</f>
        <v>PHOTO: Take photo of bike at street sign at Scenic Ridge and Camp Creek Rds Hanover, IL _x000D_Answer Question on Card</v>
      </c>
      <c r="L13" s="26" t="str">
        <f>B13&amp;": "&amp;G13&amp;" "&amp;H13&amp;" "&amp;CHAR(13)&amp;IF(EXACT(B13,"TIMED"),"Open: "&amp;TEXT(C13,"MM/dd hh:mm")&amp;" Close: "&amp;TEXT(D13,"MM/dd hh:mm"),K13)&amp;" "&amp;ROUND(E13,0)&amp;" Miles"</f>
        <v>PHOTO: Take photo of bike at street sign at Scenic Ridge and Camp Creek Rds Hanover, IL _x000D_ 207 Miles</v>
      </c>
      <c r="M13" s="27">
        <f xml:space="preserve"> IF((E13*1.60934)&lt;200, ROUND((E13*1.60934),0)/34,0) + IF(AND((E13*1.60934)&gt;200,(E13*1.60934)&lt;=400), (200/32)+(ROUND((E13*1.60934),0)-200)/28,0)+IF(AND((E13*1.60934)&gt;400, (E13*1.60934)&lt;=600), (200/30)+(200/28)+(ROUND((E13*1.60934),0)-400)/24,0)+ IF(AND((E13*1.60934)&gt;600, (E13*1.60934)&lt;=1000), (200/30)+(200/28)+200/24+(ROUND((E13*1.60934),0)-600)/23,0) + IF(AND((E13*1.60934)&gt;1000, (E13*1.60934)&lt;=1300), (200/28)+(200/24)+200/23+(400/28)+(ROUND((E13*1.60934),0)-1000)/20,0)</f>
        <v>11</v>
      </c>
      <c r="N13" s="27">
        <f xml:space="preserve"> IF(E13*1.60934&gt;0,ROUND(E13*1.60934,0)/15,1)</f>
        <v>22.2</v>
      </c>
      <c r="O13" s="25" t="str">
        <f>QUOTIENT((M13),1)&amp;":"&amp;TEXT(ROUND(MOD((M13),1)*60,0),"00")</f>
        <v>11:00</v>
      </c>
      <c r="P13" s="25" t="str">
        <f>IF(E13*1.6094&lt;600,QUOTIENT((N13),1)&amp;":"&amp;TEXT(ROUND(MOD((N13),1)*60,0),"00"),"40:00")</f>
        <v>22:12</v>
      </c>
    </row>
    <row r="14" spans="1:16" s="25" customFormat="1" ht="35" x14ac:dyDescent="0.25">
      <c r="A14" s="52">
        <v>12</v>
      </c>
      <c r="B14" s="64" t="s">
        <v>239</v>
      </c>
      <c r="C14" s="60">
        <f t="shared" si="4"/>
        <v>44807.6875</v>
      </c>
      <c r="D14" s="60">
        <f t="shared" si="4"/>
        <v>44808.172222222223</v>
      </c>
      <c r="E14" s="65">
        <f>'Cue Sheet'!D168</f>
        <v>215.51999999999998</v>
      </c>
      <c r="F14" s="61">
        <f>E14-E13</f>
        <v>8.5999999999999943</v>
      </c>
      <c r="G14" s="66" t="s">
        <v>256</v>
      </c>
      <c r="H14" s="52" t="s">
        <v>275</v>
      </c>
      <c r="I14" s="76" t="s">
        <v>276</v>
      </c>
      <c r="J14" s="32" t="str">
        <f t="shared" si="6"/>
        <v>TIMED: Caseys's Savannah, IL _x000D_Open: 16:30 Close: 04:08</v>
      </c>
      <c r="L14" s="26" t="str">
        <f t="shared" si="0"/>
        <v>TIMED: Caseys's Savannah, IL _x000D_Open: 09/03 16:30 Close: 09/04 04:08 216 Miles</v>
      </c>
      <c r="M14" s="27">
        <f t="shared" si="7"/>
        <v>11.5</v>
      </c>
      <c r="N14" s="27">
        <f t="shared" si="2"/>
        <v>23.133333333333333</v>
      </c>
      <c r="O14" s="25" t="str">
        <f t="shared" si="1"/>
        <v>11:30</v>
      </c>
      <c r="P14" s="25" t="str">
        <f t="shared" si="3"/>
        <v>23:08</v>
      </c>
    </row>
    <row r="15" spans="1:16" s="25" customFormat="1" ht="35" x14ac:dyDescent="0.25">
      <c r="A15" s="52">
        <v>13</v>
      </c>
      <c r="B15" s="64" t="s">
        <v>239</v>
      </c>
      <c r="C15" s="60">
        <f t="shared" ref="C15:C19" si="9">$H$1+O15</f>
        <v>44807.730555555558</v>
      </c>
      <c r="D15" s="60">
        <f t="shared" ref="D15:D19" si="10">$H$1+P15</f>
        <v>44808.25277777778</v>
      </c>
      <c r="E15" s="65">
        <f>'Cue Sheet'!D187</f>
        <v>233.87999999999997</v>
      </c>
      <c r="F15" s="61">
        <f t="shared" ref="F15:F19" si="11">E15-E14</f>
        <v>18.359999999999985</v>
      </c>
      <c r="G15" s="66" t="s">
        <v>256</v>
      </c>
      <c r="H15" s="52" t="s">
        <v>274</v>
      </c>
      <c r="I15" s="57" t="s">
        <v>241</v>
      </c>
      <c r="J15" s="32" t="str">
        <f t="shared" ref="J15:J19" si="12">B15&amp;": "&amp;G15&amp;" "&amp;H15&amp;" "&amp;CHAR(13)&amp;IF(EXACT(B15,"TIMED"),"Open: "&amp;TEXT(C15,"hh:mm")&amp;" Close: "&amp;TEXT(D15,"hh:mm"),"Answer Question on Card")</f>
        <v>TIMED: Caseys's Lanark, IL _x000D_Open: 17:32 Close: 06:04</v>
      </c>
      <c r="L15" s="26" t="str">
        <f t="shared" ref="L15:L19" si="13">B15&amp;": "&amp;G15&amp;" "&amp;H15&amp;" "&amp;CHAR(13)&amp;IF(EXACT(B15,"TIMED"),"Open: "&amp;TEXT(C15,"MM/dd hh:mm")&amp;" Close: "&amp;TEXT(D15,"MM/dd hh:mm"),K15)&amp;" "&amp;ROUND(E15,0)&amp;" Miles"</f>
        <v>TIMED: Caseys's Lanark, IL _x000D_Open: 09/03 17:32 Close: 09/04 06:04 234 Miles</v>
      </c>
      <c r="M15" s="27">
        <f t="shared" ref="M15:M19" si="14" xml:space="preserve"> IF((E15*1.60934)&lt;200, ROUND((E15*1.60934),0)/34,0) + IF(AND((E15*1.60934)&gt;200,(E15*1.60934)&lt;=400), (200/32)+(ROUND((E15*1.60934),0)-200)/28,0)+IF(AND((E15*1.60934)&gt;400, (E15*1.60934)&lt;=600), (200/30)+(200/28)+(ROUND((E15*1.60934),0)-400)/24,0)+ IF(AND((E15*1.60934)&gt;600, (E15*1.60934)&lt;=1000), (200/30)+(200/28)+200/24+(ROUND((E15*1.60934),0)-600)/23,0) + IF(AND((E15*1.60934)&gt;1000, (E15*1.60934)&lt;=1300), (200/28)+(200/24)+200/23+(400/28)+(ROUND((E15*1.60934),0)-1000)/20,0)</f>
        <v>12.535714285714285</v>
      </c>
      <c r="N15" s="27">
        <f t="shared" ref="N15:N19" si="15" xml:space="preserve"> IF(E15*1.60934&gt;0,ROUND(E15*1.60934,0)/15,1)</f>
        <v>25.066666666666666</v>
      </c>
      <c r="O15" s="25" t="str">
        <f t="shared" ref="O15:O19" si="16">QUOTIENT((M15),1)&amp;":"&amp;TEXT(ROUND(MOD((M15),1)*60,0),"00")</f>
        <v>12:32</v>
      </c>
      <c r="P15" s="25" t="str">
        <f t="shared" si="3"/>
        <v>25:04</v>
      </c>
    </row>
    <row r="16" spans="1:16" s="25" customFormat="1" ht="35" x14ac:dyDescent="0.25">
      <c r="A16" s="52">
        <v>14</v>
      </c>
      <c r="B16" s="64" t="s">
        <v>239</v>
      </c>
      <c r="C16" s="60">
        <f t="shared" si="9"/>
        <v>44807.844444444447</v>
      </c>
      <c r="D16" s="60">
        <f t="shared" si="10"/>
        <v>44808.416666666672</v>
      </c>
      <c r="E16" s="65">
        <f>'Cue Sheet'!D202</f>
        <v>270.56999999999994</v>
      </c>
      <c r="F16" s="61">
        <f t="shared" si="11"/>
        <v>36.689999999999969</v>
      </c>
      <c r="G16" s="66" t="s">
        <v>256</v>
      </c>
      <c r="H16" s="68" t="s">
        <v>245</v>
      </c>
      <c r="I16" s="76" t="s">
        <v>282</v>
      </c>
      <c r="J16" s="32" t="str">
        <f t="shared" si="12"/>
        <v>TIMED: Caseys's Byron, IL _x000D_Open: 20:16 Close: 10:00</v>
      </c>
      <c r="L16" s="26" t="str">
        <f t="shared" si="13"/>
        <v>TIMED: Caseys's Byron, IL _x000D_Open: 09/03 20:16 Close: 09/04 10:00 271 Miles</v>
      </c>
      <c r="M16" s="27">
        <f t="shared" si="14"/>
        <v>15.267857142857144</v>
      </c>
      <c r="N16" s="27">
        <f t="shared" si="15"/>
        <v>29</v>
      </c>
      <c r="O16" s="25" t="str">
        <f t="shared" si="16"/>
        <v>15:16</v>
      </c>
      <c r="P16" s="25" t="str">
        <f t="shared" si="3"/>
        <v>29:00</v>
      </c>
    </row>
    <row r="17" spans="1:16" s="25" customFormat="1" ht="35" x14ac:dyDescent="0.25">
      <c r="A17" s="52">
        <v>15</v>
      </c>
      <c r="B17" s="64" t="s">
        <v>239</v>
      </c>
      <c r="C17" s="60">
        <f t="shared" si="9"/>
        <v>44807.94027777778</v>
      </c>
      <c r="D17" s="60">
        <f t="shared" si="10"/>
        <v>44808.569444444445</v>
      </c>
      <c r="E17" s="65">
        <f>'Cue Sheet'!D223</f>
        <v>304.51</v>
      </c>
      <c r="F17" s="61">
        <f t="shared" si="11"/>
        <v>33.940000000000055</v>
      </c>
      <c r="G17" s="66" t="s">
        <v>256</v>
      </c>
      <c r="H17" s="68" t="s">
        <v>246</v>
      </c>
      <c r="I17" s="76" t="s">
        <v>283</v>
      </c>
      <c r="J17" s="32" t="str">
        <f t="shared" si="12"/>
        <v>TIMED: Caseys's Kingston, IL _x000D_Open: 22:34 Close: 13:40</v>
      </c>
      <c r="L17" s="26" t="str">
        <f t="shared" si="13"/>
        <v>TIMED: Caseys's Kingston, IL _x000D_Open: 09/03 22:34 Close: 09/04 13:40 305 Miles</v>
      </c>
      <c r="M17" s="27">
        <f t="shared" si="14"/>
        <v>17.55952380952381</v>
      </c>
      <c r="N17" s="27">
        <f t="shared" si="15"/>
        <v>32.666666666666664</v>
      </c>
      <c r="O17" s="25" t="str">
        <f t="shared" si="16"/>
        <v>17:34</v>
      </c>
      <c r="P17" s="25" t="str">
        <f t="shared" si="3"/>
        <v>32:40</v>
      </c>
    </row>
    <row r="18" spans="1:16" s="25" customFormat="1" ht="35" x14ac:dyDescent="0.25">
      <c r="A18" s="52">
        <v>16</v>
      </c>
      <c r="B18" s="64" t="s">
        <v>239</v>
      </c>
      <c r="C18" s="60">
        <f t="shared" si="9"/>
        <v>44808.031944444447</v>
      </c>
      <c r="D18" s="60">
        <f t="shared" si="10"/>
        <v>44808.716666666667</v>
      </c>
      <c r="E18" s="65">
        <f>'Cue Sheet'!D248</f>
        <v>337.26</v>
      </c>
      <c r="F18" s="61">
        <f t="shared" si="11"/>
        <v>32.75</v>
      </c>
      <c r="G18" s="66" t="s">
        <v>256</v>
      </c>
      <c r="H18" s="68" t="s">
        <v>240</v>
      </c>
      <c r="I18" s="76" t="s">
        <v>284</v>
      </c>
      <c r="J18" s="32" t="str">
        <f t="shared" si="12"/>
        <v>TIMED: Caseys's Woodstock, IL _x000D_Open: 00:46 Close: 17:12</v>
      </c>
      <c r="L18" s="26" t="str">
        <f t="shared" si="13"/>
        <v>TIMED: Caseys's Woodstock, IL _x000D_Open: 09/04 00:46 Close: 09/04 17:12 337 Miles</v>
      </c>
      <c r="M18" s="27">
        <f t="shared" si="14"/>
        <v>19.767857142857142</v>
      </c>
      <c r="N18" s="27">
        <f t="shared" si="15"/>
        <v>36.200000000000003</v>
      </c>
      <c r="O18" s="25" t="str">
        <f t="shared" si="16"/>
        <v>19:46</v>
      </c>
      <c r="P18" s="25" t="str">
        <f t="shared" si="3"/>
        <v>36:12</v>
      </c>
    </row>
    <row r="19" spans="1:16" s="33" customFormat="1" ht="35" x14ac:dyDescent="0.25">
      <c r="A19" s="52">
        <v>17</v>
      </c>
      <c r="B19" s="69" t="s">
        <v>239</v>
      </c>
      <c r="C19" s="70">
        <f t="shared" si="9"/>
        <v>44808.134722222225</v>
      </c>
      <c r="D19" s="70">
        <f t="shared" si="10"/>
        <v>44808.875</v>
      </c>
      <c r="E19" s="71">
        <f>'Cue Sheet'!D278</f>
        <v>374.08</v>
      </c>
      <c r="F19" s="72">
        <f t="shared" si="11"/>
        <v>36.819999999999993</v>
      </c>
      <c r="G19" s="73" t="s">
        <v>248</v>
      </c>
      <c r="H19" s="74" t="s">
        <v>277</v>
      </c>
      <c r="I19" s="75" t="s">
        <v>278</v>
      </c>
      <c r="J19" s="36" t="str">
        <f t="shared" si="12"/>
        <v>TIMED: Shell Station - St Charles St Charles, IL _x000D_Open: 03:14 Close: 21:00</v>
      </c>
      <c r="L19" s="35" t="str">
        <f t="shared" si="13"/>
        <v>TIMED: Shell Station - St Charles St Charles, IL _x000D_Open: 09/04 03:14 Close: 09/04 21:00 374 Miles</v>
      </c>
      <c r="M19" s="34">
        <f t="shared" si="14"/>
        <v>22.229813664596275</v>
      </c>
      <c r="N19" s="34">
        <f t="shared" si="15"/>
        <v>40.133333333333333</v>
      </c>
      <c r="O19" s="33" t="str">
        <f t="shared" si="16"/>
        <v>22:14</v>
      </c>
      <c r="P19" s="33" t="str">
        <f t="shared" si="3"/>
        <v>40:00</v>
      </c>
    </row>
  </sheetData>
  <mergeCells count="1">
    <mergeCell ref="H1:I1"/>
  </mergeCells>
  <pageMargins left="0.25" right="0.25" top="0.75" bottom="0.75" header="0.3" footer="0.3"/>
  <pageSetup orientation="portrait" horizontalDpi="0" verticalDpi="0" copies="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 Sheet</vt:lpstr>
      <vt:lpstr>Controls</vt:lpstr>
      <vt:lpstr>Controls!Print_Area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2022-09-02T10:05:30Z</cp:lastPrinted>
  <dcterms:created xsi:type="dcterms:W3CDTF">2022-07-23T21:48:39Z</dcterms:created>
  <dcterms:modified xsi:type="dcterms:W3CDTF">2022-09-02T10:06:40Z</dcterms:modified>
</cp:coreProperties>
</file>