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urgaster/Dropbox/GLR Documents/Routes/"/>
    </mc:Choice>
  </mc:AlternateContent>
  <xr:revisionPtr revIDLastSave="0" documentId="13_ncr:1_{D58FE1A1-0224-1446-B834-BDF4AF53A726}" xr6:coauthVersionLast="45" xr6:coauthVersionMax="45" xr10:uidLastSave="{00000000-0000-0000-0000-000000000000}"/>
  <bookViews>
    <workbookView xWindow="1520" yWindow="2020" windowWidth="30360" windowHeight="16540" tabRatio="500" xr2:uid="{00000000-000D-0000-FFFF-FFFF00000000}"/>
  </bookViews>
  <sheets>
    <sheet name="Cue Sheet" sheetId="1" r:id="rId1"/>
    <sheet name="Controls" sheetId="2" r:id="rId2"/>
    <sheet name="Card Backsid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D9" i="3"/>
  <c r="A10" i="3"/>
  <c r="A12" i="3"/>
  <c r="D2" i="3"/>
  <c r="A5" i="3"/>
  <c r="A3" i="3"/>
  <c r="L11" i="2"/>
  <c r="N11" i="2"/>
  <c r="C11" i="2" s="1"/>
  <c r="N3" i="2"/>
  <c r="N4" i="2"/>
  <c r="N5" i="2"/>
  <c r="N6" i="2"/>
  <c r="N7" i="2"/>
  <c r="N8" i="2"/>
  <c r="N9" i="2"/>
  <c r="N10" i="2"/>
  <c r="C9" i="2"/>
  <c r="K9" i="2" s="1"/>
  <c r="C10" i="2"/>
  <c r="K10" i="2" s="1"/>
  <c r="D10" i="3" s="1"/>
  <c r="O3" i="2"/>
  <c r="O4" i="2"/>
  <c r="O5" i="2"/>
  <c r="O6" i="2"/>
  <c r="O7" i="2"/>
  <c r="O8" i="2"/>
  <c r="O9" i="2"/>
  <c r="O10" i="2"/>
  <c r="O11" i="2"/>
  <c r="D11" i="2"/>
  <c r="D9" i="2"/>
  <c r="D6" i="2"/>
  <c r="D7" i="2"/>
  <c r="D10" i="2"/>
  <c r="C4" i="2"/>
  <c r="K4" i="2" s="1"/>
  <c r="A2" i="3" s="1"/>
  <c r="C5" i="2"/>
  <c r="K5" i="2" s="1"/>
  <c r="C6" i="2"/>
  <c r="K6" i="2" s="1"/>
  <c r="A4" i="3" s="1"/>
  <c r="C7" i="2"/>
  <c r="K7" i="2" s="1"/>
  <c r="C8" i="2"/>
  <c r="K8" i="2" s="1"/>
  <c r="D8" i="3" s="1"/>
  <c r="D4" i="2"/>
  <c r="D5" i="2"/>
  <c r="D8" i="2"/>
  <c r="D3" i="2"/>
  <c r="C3" i="2"/>
  <c r="K3" i="2" s="1"/>
  <c r="A1" i="3" s="1"/>
  <c r="M3" i="2"/>
  <c r="M4" i="2"/>
  <c r="M5" i="2"/>
  <c r="M6" i="2"/>
  <c r="M7" i="2"/>
  <c r="M8" i="2"/>
  <c r="M9" i="2"/>
  <c r="M10" i="2"/>
  <c r="M11" i="2"/>
  <c r="L3" i="2"/>
  <c r="L4" i="2"/>
  <c r="L5" i="2"/>
  <c r="L6" i="2"/>
  <c r="L7" i="2"/>
  <c r="L8" i="2"/>
  <c r="L9" i="2"/>
  <c r="L10" i="2"/>
  <c r="A8" i="3" l="1"/>
  <c r="D1" i="3"/>
  <c r="A11" i="3"/>
  <c r="D3" i="3"/>
  <c r="A9" i="3"/>
  <c r="K11" i="2"/>
  <c r="D4" i="3" l="1"/>
  <c r="D11" i="3"/>
  <c r="J5" i="2" l="1"/>
  <c r="J6" i="2"/>
  <c r="J7" i="2"/>
  <c r="J8" i="2"/>
  <c r="J9" i="2"/>
  <c r="J10" i="2"/>
  <c r="J11" i="2"/>
  <c r="J3" i="2"/>
  <c r="J4" i="2"/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A1" i="2"/>
  <c r="A1" i="1" s="1"/>
  <c r="C65" i="1"/>
  <c r="C121" i="1"/>
  <c r="C108" i="1"/>
  <c r="C95" i="1"/>
  <c r="C86" i="1"/>
  <c r="C42" i="1"/>
  <c r="C33" i="1"/>
  <c r="C18" i="1"/>
  <c r="D20" i="1" l="1"/>
  <c r="D21" i="1" s="1"/>
  <c r="D22" i="1" s="1"/>
  <c r="D23" i="1" s="1"/>
  <c r="D24" i="1" s="1"/>
  <c r="D25" i="1" s="1"/>
  <c r="D26" i="1" l="1"/>
  <c r="D27" i="1" s="1"/>
  <c r="D28" i="1" s="1"/>
  <c r="D29" i="1" s="1"/>
  <c r="D30" i="1" s="1"/>
  <c r="D31" i="1" l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l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l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l="1"/>
  <c r="D74" i="1" s="1"/>
  <c r="D75" i="1" s="1"/>
  <c r="D76" i="1" s="1"/>
  <c r="D77" i="1" s="1"/>
  <c r="D78" i="1" s="1"/>
  <c r="D79" i="1" s="1"/>
  <c r="D80" i="1" s="1"/>
  <c r="D81" i="1" l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l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</calcChain>
</file>

<file path=xl/sharedStrings.xml><?xml version="1.0" encoding="utf-8"?>
<sst xmlns="http://schemas.openxmlformats.org/spreadsheetml/2006/main" count="321" uniqueCount="163">
  <si>
    <t>R=Right,L=Left,C=Continue,U=U Turn, BL=Bear Left, BR=Bear Right</t>
  </si>
  <si>
    <t>Leg</t>
  </si>
  <si>
    <t>Turn</t>
  </si>
  <si>
    <t>Cue</t>
  </si>
  <si>
    <t>Miles</t>
  </si>
  <si>
    <t>C</t>
  </si>
  <si>
    <t>R</t>
  </si>
  <si>
    <t>Turn right onto South Lageshulte Street</t>
  </si>
  <si>
    <t>L</t>
  </si>
  <si>
    <t>Turn right onto Hart Road</t>
  </si>
  <si>
    <t>Turn right onto Cuba Road</t>
  </si>
  <si>
    <t>Turn left onto North Old Barrington Road</t>
  </si>
  <si>
    <t>Turn left onto West Old Barrington Road</t>
  </si>
  <si>
    <t>Take second exit on traffic circle onto Roberts Road</t>
  </si>
  <si>
    <t>Turn left onto Rawson Bridge Road</t>
  </si>
  <si>
    <t>Turn left onto West Rawson Bridge Road</t>
  </si>
  <si>
    <t>Turn right onto Crystal Lake Road</t>
  </si>
  <si>
    <t>Right on E Crystal Lake Ave</t>
  </si>
  <si>
    <t>Turn left onto McHenry Avenue</t>
  </si>
  <si>
    <t>Turn right onto Lake Street</t>
  </si>
  <si>
    <t>Turn left onto Lake Avenue</t>
  </si>
  <si>
    <t>Turn right onto Briarwood Road</t>
  </si>
  <si>
    <t>Turn left onto Lucas Road (T)</t>
  </si>
  <si>
    <t>Turn Right onto Dean Street (T)</t>
  </si>
  <si>
    <t>BL</t>
  </si>
  <si>
    <t>Turn right onto E Judd St</t>
  </si>
  <si>
    <t>Turn left onto N Madison St</t>
  </si>
  <si>
    <t>Slight right onto McHenry Ave</t>
  </si>
  <si>
    <t>Turn left onto Raffel Rd.</t>
  </si>
  <si>
    <t>At traffic circle, straight thru to stay on Raffel Rd &gt; Nusbaum Rd</t>
  </si>
  <si>
    <t>Turn left onto Queen Ann Rd (T)</t>
  </si>
  <si>
    <t>Turn left onto Price Rd</t>
  </si>
  <si>
    <t>Turn right onto Main St</t>
  </si>
  <si>
    <t>Continue on Main St</t>
  </si>
  <si>
    <t>Continue on Hebron Rd.</t>
  </si>
  <si>
    <t>Turn right onto Swamp Angel Road</t>
  </si>
  <si>
    <t>Turn left onto Lakeville Rd.</t>
  </si>
  <si>
    <t>Turn right onto Ridge Rd</t>
  </si>
  <si>
    <t>Turn left onto Devils Ln</t>
  </si>
  <si>
    <t>Turn right onto S Main St</t>
  </si>
  <si>
    <t>Turn left onto Phillips Ave</t>
  </si>
  <si>
    <t>Turn right onto Windmill Ln</t>
  </si>
  <si>
    <t>Turn left onto Beloit St</t>
  </si>
  <si>
    <t>Turn left onto Badger Parkway</t>
  </si>
  <si>
    <t>Turn left onto Lakeville Rd</t>
  </si>
  <si>
    <t>Left on State Line Rd &gt; Nichols Rd</t>
  </si>
  <si>
    <t>Right on Main St (Hebron)</t>
  </si>
  <si>
    <t>Continue onto Queen Anne Rd</t>
  </si>
  <si>
    <t>Turn right onto Nusbaum Rd &gt; Raffel Rd</t>
  </si>
  <si>
    <t>Turn right onto IL-120 W/McHenry Ave</t>
  </si>
  <si>
    <t>Slight left onto N Madison St</t>
  </si>
  <si>
    <t>Out of control continue on Madison St</t>
  </si>
  <si>
    <t>Turn left onto N Jefferson St</t>
  </si>
  <si>
    <t>Left on Lucas Rd</t>
  </si>
  <si>
    <t>Right on Briarwood Rd</t>
  </si>
  <si>
    <t>Stay on Lake Ave</t>
  </si>
  <si>
    <t>Right on Lake St</t>
  </si>
  <si>
    <t>Left on McHenry Ave</t>
  </si>
  <si>
    <t>Turn right onto W Crystal Lake Ave</t>
  </si>
  <si>
    <t>Turn left onto W Rawson Bridge Rd</t>
  </si>
  <si>
    <t>Continue onto Rawson Bridge Rd</t>
  </si>
  <si>
    <t>Right on Roberts Rd</t>
  </si>
  <si>
    <t>At the traffic circle, take the 1st exit onto River Rd</t>
  </si>
  <si>
    <t>Turn right onto Old Barrington Rd</t>
  </si>
  <si>
    <t>Turn right onto W Cuba Rd</t>
  </si>
  <si>
    <t>Turn left onto N Hart Rd</t>
  </si>
  <si>
    <t>Section</t>
  </si>
  <si>
    <t>Type</t>
  </si>
  <si>
    <t>Open</t>
  </si>
  <si>
    <t>Close</t>
  </si>
  <si>
    <t>Distance</t>
  </si>
  <si>
    <t>Name</t>
  </si>
  <si>
    <t>Town</t>
  </si>
  <si>
    <t>Address</t>
  </si>
  <si>
    <t>Cue Sheet</t>
  </si>
  <si>
    <t>TIMED</t>
  </si>
  <si>
    <t>Barrington, IL</t>
  </si>
  <si>
    <t>Barrington, IL 60010</t>
  </si>
  <si>
    <t>Crystal Lake, IL</t>
  </si>
  <si>
    <t>Woodstock, IL</t>
  </si>
  <si>
    <t>Hebron IL</t>
  </si>
  <si>
    <t>10010 Main St, Hebron, IL 60034</t>
  </si>
  <si>
    <t>Darien, WI</t>
  </si>
  <si>
    <t>500 N Walworth St, Darien, WI 53114</t>
  </si>
  <si>
    <t>Shell Gas</t>
  </si>
  <si>
    <t>315 N Madison St, Woodstock, IL 60098</t>
  </si>
  <si>
    <t>200km ACP BREVET</t>
  </si>
  <si>
    <t>Checkpoint       Date  Time</t>
  </si>
  <si>
    <t>==========       ====  ====</t>
  </si>
  <si>
    <t xml:space="preserve">    0mi   start: 05/11 07:00</t>
  </si>
  <si>
    <t xml:space="preserve">          close: 05/11 08:00</t>
  </si>
  <si>
    <t xml:space="preserve">   17mi    open: 05/11 07:48</t>
  </si>
  <si>
    <t xml:space="preserve">          close: 05/11 09:21</t>
  </si>
  <si>
    <t xml:space="preserve">   29mi    open: 05/11 08:23</t>
  </si>
  <si>
    <t xml:space="preserve">          close: 05/11 10:21</t>
  </si>
  <si>
    <t xml:space="preserve">   42mi    open: 05/11 09:00</t>
  </si>
  <si>
    <t xml:space="preserve">          close: 05/11 11:32</t>
  </si>
  <si>
    <t xml:space="preserve">   64mi    open: 05/11 10:02</t>
  </si>
  <si>
    <t xml:space="preserve">          close: 05/11 13:52</t>
  </si>
  <si>
    <t xml:space="preserve">   86mi    open: 05/11 11:04</t>
  </si>
  <si>
    <t xml:space="preserve">          close: 05/11 16:12</t>
  </si>
  <si>
    <t xml:space="preserve">   99mi    open: 05/11 11:41</t>
  </si>
  <si>
    <t xml:space="preserve">          close: 05/11 17:36</t>
  </si>
  <si>
    <t xml:space="preserve">  112mi    open: 05/11 12:18</t>
  </si>
  <si>
    <t xml:space="preserve">          close: 05/11 19:00</t>
  </si>
  <si>
    <t xml:space="preserve">  128mi    open: 05/11 12:53</t>
  </si>
  <si>
    <t xml:space="preserve">          close: 05/11 20:30</t>
  </si>
  <si>
    <t>Straight thru traffic circle, continue on Raffel Rd</t>
  </si>
  <si>
    <t>Turn Right on Sharon St &gt; Peters Rd</t>
  </si>
  <si>
    <t>BR</t>
  </si>
  <si>
    <t>Left on North Ave &gt; Lake Ave</t>
  </si>
  <si>
    <t>Staight out of Parking lot of Barrington METRA station onto East Lake St</t>
  </si>
  <si>
    <t>Turn left onto West Main Street &gt; West County Line Rd</t>
  </si>
  <si>
    <t>Turn right onto Kelsey Road &gt;  River Road at traffic light</t>
  </si>
  <si>
    <t>Bear left stay on Crystal Lake Avenue</t>
  </si>
  <si>
    <t>Turn left onto Lake Avenue (T)</t>
  </si>
  <si>
    <t>Bear right stay on Lake Avenue &gt; North Ave</t>
  </si>
  <si>
    <t>Continue on Dean Street (cross US14 - CAUTION)</t>
  </si>
  <si>
    <t>Turn left onto Bigelow Ave &gt; Hebron Rd (@Subway)</t>
  </si>
  <si>
    <t>Turn sharp left onto South Walworth Street, US 14</t>
  </si>
  <si>
    <t>Out of control, backtrack on US14/N Walworth St</t>
  </si>
  <si>
    <t>Turn Right on Swamp Angel (T)</t>
  </si>
  <si>
    <t>Turn right stay on Rawson Bridge</t>
  </si>
  <si>
    <t>Turn right onto E Calhoun St</t>
  </si>
  <si>
    <t>Turn left onto S Jefferson St</t>
  </si>
  <si>
    <t>Turn right onto Nichols Road&gt;State Line Rd</t>
  </si>
  <si>
    <t>Left on Hebron Rd&gt;Bigelow Ave</t>
  </si>
  <si>
    <t>Turn right onto Kemman Rd - CAUTION: Rough Road!</t>
  </si>
  <si>
    <t>Turn left onto Dean St</t>
  </si>
  <si>
    <t xml:space="preserve">Continue onto Kemman Rd </t>
  </si>
  <si>
    <t>Turn right onto Six Corners Road</t>
  </si>
  <si>
    <t>Go straight across 6-way intersection to stay on Six Corners Road (Use caution crossing US 14)</t>
  </si>
  <si>
    <t>Turn left onto N Walworth Rd</t>
  </si>
  <si>
    <t>Turn right onto County Rd O South</t>
  </si>
  <si>
    <t>Turn left onto Town Line Rd &gt; S and D Town Line Rd</t>
  </si>
  <si>
    <t>Turn right onto Peters Rd &gt; Sharon St</t>
  </si>
  <si>
    <t>Turn left onto S and D Town Line Rd &gt; Town Line Rd</t>
  </si>
  <si>
    <t>Turn left onto Beloit Rd</t>
  </si>
  <si>
    <t>GLR Staffed</t>
  </si>
  <si>
    <t>GET RECEIPT</t>
  </si>
  <si>
    <t>GLR STAFFED</t>
  </si>
  <si>
    <t>Kwik Trip</t>
  </si>
  <si>
    <t>Bissel Rd</t>
  </si>
  <si>
    <t>Mohawk Rd</t>
  </si>
  <si>
    <t>Turn Left on Mohawk Rd</t>
  </si>
  <si>
    <t>Turn Right on Bissel Rd</t>
  </si>
  <si>
    <t>Continue onto S Kelsey Rd</t>
  </si>
  <si>
    <t>Turn left onto N Old Barrington Rd &gt; W Old Barrington Rd</t>
  </si>
  <si>
    <t>Turn left onto W Lake Cook Rd/W Main St (careful of traffic)</t>
  </si>
  <si>
    <t>Dist From Prev</t>
  </si>
  <si>
    <t>Card</t>
  </si>
  <si>
    <t>Fract Open</t>
  </si>
  <si>
    <t>Fract Close</t>
  </si>
  <si>
    <t>Open Hours</t>
  </si>
  <si>
    <t>Close Hours</t>
  </si>
  <si>
    <t>Mobil</t>
  </si>
  <si>
    <t>90 Brink St, Crystal Lake, IL 60014</t>
  </si>
  <si>
    <t>Hebron Country Store</t>
  </si>
  <si>
    <t>Left out of Hebron Country Store continue on Main Street</t>
  </si>
  <si>
    <t>Left out of control continue on Crystal Lake Ave/Rd</t>
  </si>
  <si>
    <t>Morettis</t>
  </si>
  <si>
    <t>128 S Wool St Barrington, IL 60010</t>
  </si>
  <si>
    <t>Barrington METRA Station (Parking Lot #1)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</si>
</sst>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ourier New"/>
      <family val="1"/>
    </font>
    <font>
      <sz val="12"/>
      <color theme="1"/>
      <name val="Courier New"/>
      <family val="1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wrapText="1"/>
    </xf>
    <xf numFmtId="14" fontId="0" fillId="0" borderId="0" xfId="0" applyNumberForma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164" fontId="3" fillId="2" borderId="0" xfId="0" applyNumberFormat="1" applyFont="1" applyFill="1"/>
    <xf numFmtId="164" fontId="3" fillId="0" borderId="0" xfId="0" applyNumberFormat="1" applyFont="1"/>
    <xf numFmtId="164" fontId="2" fillId="3" borderId="0" xfId="0" applyNumberFormat="1" applyFont="1" applyFill="1"/>
    <xf numFmtId="164" fontId="0" fillId="0" borderId="0" xfId="0" applyNumberFormat="1"/>
    <xf numFmtId="164" fontId="3" fillId="2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wrapText="1"/>
    </xf>
    <xf numFmtId="164" fontId="0" fillId="0" borderId="2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Font="1" applyBorder="1" applyAlignment="1">
      <alignment vertical="top" wrapText="1"/>
    </xf>
    <xf numFmtId="0" fontId="0" fillId="0" borderId="3" xfId="0" applyNumberFormat="1" applyBorder="1" applyAlignment="1">
      <alignment wrapText="1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NumberFormat="1" applyBorder="1" applyAlignment="1">
      <alignment wrapText="1"/>
    </xf>
    <xf numFmtId="0" fontId="0" fillId="0" borderId="0" xfId="0" applyNumberFormat="1" applyFill="1"/>
    <xf numFmtId="22" fontId="0" fillId="0" borderId="0" xfId="0" applyNumberFormat="1"/>
    <xf numFmtId="22" fontId="0" fillId="0" borderId="2" xfId="0" applyNumberFormat="1" applyBorder="1"/>
    <xf numFmtId="0" fontId="0" fillId="0" borderId="4" xfId="0" applyNumberFormat="1" applyFont="1" applyBorder="1" applyAlignment="1">
      <alignment vertical="top" wrapText="1"/>
    </xf>
    <xf numFmtId="0" fontId="0" fillId="0" borderId="4" xfId="0" applyNumberForma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Border="1"/>
    <xf numFmtId="0" fontId="0" fillId="0" borderId="4" xfId="0" applyNumberFormat="1" applyBorder="1" applyAlignment="1">
      <alignment vertical="top" wrapText="1"/>
    </xf>
    <xf numFmtId="0" fontId="8" fillId="0" borderId="4" xfId="0" applyNumberFormat="1" applyFont="1" applyBorder="1" applyAlignment="1">
      <alignment vertical="top"/>
    </xf>
    <xf numFmtId="164" fontId="3" fillId="0" borderId="0" xfId="0" applyNumberFormat="1" applyFont="1" applyFill="1"/>
    <xf numFmtId="0" fontId="0" fillId="0" borderId="2" xfId="0" applyBorder="1" applyAlignment="1">
      <alignment wrapText="1"/>
    </xf>
  </cellXfs>
  <cellStyles count="1">
    <cellStyle name="Normal" xfId="0" builtinId="0"/>
  </cellStyles>
  <dxfs count="18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O11" totalsRowShown="0" dataDxfId="17">
  <autoFilter ref="A2:O11" xr:uid="{00000000-0009-0000-0100-000001000000}"/>
  <tableColumns count="15">
    <tableColumn id="1" xr3:uid="{00000000-0010-0000-0000-000001000000}" name="Section" dataDxfId="16"/>
    <tableColumn id="2" xr3:uid="{00000000-0010-0000-0000-000002000000}" name="Type" dataDxfId="15"/>
    <tableColumn id="3" xr3:uid="{00000000-0010-0000-0000-000003000000}" name="Open" dataDxfId="14">
      <calculatedColumnFormula>$H$1+Table1[[#This Row],[Open Hours]]</calculatedColumnFormula>
    </tableColumn>
    <tableColumn id="4" xr3:uid="{00000000-0010-0000-0000-000004000000}" name="Close" dataDxfId="13">
      <calculatedColumnFormula>$H$1+Table1[[#This Row],[Close Hours]]</calculatedColumnFormula>
    </tableColumn>
    <tableColumn id="5" xr3:uid="{00000000-0010-0000-0000-000005000000}" name="Distance" dataDxfId="12"/>
    <tableColumn id="11" xr3:uid="{32A98ACF-C7B2-C44B-BA5D-94FD2AB096CC}" name="Dist From Prev" dataDxfId="7"/>
    <tableColumn id="6" xr3:uid="{00000000-0010-0000-0000-000006000000}" name="Name" dataDxfId="11"/>
    <tableColumn id="7" xr3:uid="{00000000-0010-0000-0000-000007000000}" name="Town" dataDxfId="10"/>
    <tableColumn id="8" xr3:uid="{00000000-0010-0000-0000-000008000000}" name="Address" dataDxfId="9"/>
    <tableColumn id="9" xr3:uid="{00000000-0010-0000-0000-000009000000}" name="Cue Sheet" dataDxfId="8">
      <calculatedColumnFormula>B3&amp;": "&amp;G3&amp;" ("&amp;ROUND(E3,0)&amp;" Miles) "&amp;H3&amp;" "&amp;CHAR(13)&amp;IF(EXACT(B3,"TIMED"),"Open: "&amp;TEXT(C3,"hh:mm")&amp;" Close: "&amp;TEXT(D3,"hh:mm"),"Answer Question on Card")</calculatedColumnFormula>
    </tableColumn>
    <tableColumn id="12" xr3:uid="{2573A905-5D97-924C-AD85-455E30428253}" name="Card" dataDxfId="4">
      <calculatedColumnFormula>B3&amp;": "&amp;G3&amp;" "&amp;H3&amp;" "&amp;CHAR(13)&amp;IF(EXACT(B3,"TIMED"),"Open: "&amp;TEXT(C3,"MM/dd hh:mm")&amp;" Close: "&amp;TEXT(D3,"MM/dd hh:mm"),K3)&amp;" "&amp;ROUND(E3,0)&amp;" Miles"</calculatedColumnFormula>
    </tableColumn>
    <tableColumn id="10" xr3:uid="{239D9F09-D4EF-9047-94A0-B9E93900B204}" name="Fract Open" dataDxfId="6">
      <calculatedColumnFormula>IF((E3*1.60934)&lt;=200, TRUNC((E3*1.60934),0)/34,0) + IF(AND((E3*1.60934)&gt;=200,(E3*1.60934)&lt;=400), (200/34)+(TRUNC((E3*1.60934),0)-200)/32,0)+IF(AND((E3*1.60934)&gt;400, (E3*1.60934)&lt;=600), (200/34)+(200/32)+(TRUNC((E3*1.60934),0)-400)/30,0)+ IF(AND((E3*1.60934)&gt;600, (E3*1.60934)&lt;=1000), (200/34)+(200/32)+200/24+(TRUNC((E3*1.60934),0)-600)/30,0) + IF(AND((E3*1.60934)&gt;1000, (E3*1.60934)&lt;=1300), (200/34)+(200/32)+200/23+(400/30)+(TRUNC((E3*1.60934),0)-1000)/28,0)</calculatedColumnFormula>
    </tableColumn>
    <tableColumn id="13" xr3:uid="{64B2EBCC-1F62-1843-B12A-E4A1A4F70E0D}" name="Fract Close" dataDxfId="5">
      <calculatedColumnFormula xml:space="preserve"> IF(Table1[[#This Row],[Distance]]*1.60934 = 0, 1, IF(Table1[[#This Row],[Distance]]*1.60934 &lt; 60, TRUNC(E3*1.60934,0)/20+1, TRUNC(E3*1.60934,0)/15))</calculatedColumnFormula>
    </tableColumn>
    <tableColumn id="14" xr3:uid="{2E8E2C1C-4EA6-6D4D-ACFE-13B1B4705C95}" name="Open Hours" dataDxfId="2">
      <calculatedColumnFormula>QUOTIENT((L3),1)&amp;":"&amp;TEXT(ROUND(MOD((L3),1)*60,0),"00")</calculatedColumnFormula>
    </tableColumn>
    <tableColumn id="15" xr3:uid="{D6B4CA65-590E-A243-8245-87A8578DEABC}" name="Close Hours" dataDxfId="3">
      <calculatedColumnFormula>IF(E3*1.6094&lt;200,QUOTIENT((M3),1)&amp;":"&amp;TEXT(ROUND(MOD((M3),1)*60,0),"00"),"13:30")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4"/>
  <sheetViews>
    <sheetView tabSelected="1" topLeftCell="B1" zoomScale="104" workbookViewId="0">
      <selection activeCell="F5" sqref="F5"/>
    </sheetView>
  </sheetViews>
  <sheetFormatPr baseColWidth="10" defaultColWidth="11" defaultRowHeight="16" x14ac:dyDescent="0.2"/>
  <cols>
    <col min="1" max="1" width="5.1640625" style="14" customWidth="1"/>
    <col min="2" max="2" width="5.83203125" style="1" customWidth="1"/>
    <col min="3" max="3" width="33.1640625" customWidth="1"/>
    <col min="4" max="4" width="7.83203125" style="14" customWidth="1"/>
  </cols>
  <sheetData>
    <row r="1" spans="1:4" ht="43" customHeight="1" x14ac:dyDescent="0.25">
      <c r="A1" s="27" t="str">
        <f>Controls!A1</f>
        <v>Great Lakes Randonneurs _x000D_Barrington Boomerang 200k</v>
      </c>
      <c r="B1" s="27"/>
      <c r="C1" s="27"/>
      <c r="D1" s="27"/>
    </row>
    <row r="2" spans="1:4" ht="37" customHeight="1" x14ac:dyDescent="0.25">
      <c r="A2" s="28" t="str">
        <f>TEXT(Controls!H1, "mmmm dd, yyyy")&amp;" "&amp;TEXT(Controls!C3,"h:mm AM/PM")&amp;CHAR(10)&amp;Controls!G3&amp;" "&amp;Controls!H3</f>
        <v>April 01, 2023 8:30 AM
Barrington METRA Station (Parking Lot #1) Barrington, IL</v>
      </c>
      <c r="B2" s="28"/>
      <c r="C2" s="28"/>
      <c r="D2" s="28"/>
    </row>
    <row r="3" spans="1:4" x14ac:dyDescent="0.2">
      <c r="A3" s="29" t="s">
        <v>0</v>
      </c>
      <c r="B3" s="29"/>
      <c r="C3" s="29"/>
      <c r="D3" s="29"/>
    </row>
    <row r="4" spans="1:4" ht="19" x14ac:dyDescent="0.25">
      <c r="A4" s="11" t="s">
        <v>1</v>
      </c>
      <c r="B4" s="7" t="s">
        <v>2</v>
      </c>
      <c r="C4" s="6" t="s">
        <v>3</v>
      </c>
      <c r="D4" s="15" t="s">
        <v>4</v>
      </c>
    </row>
    <row r="5" spans="1:4" ht="60" x14ac:dyDescent="0.25">
      <c r="A5" s="12"/>
      <c r="B5" s="8" t="s">
        <v>5</v>
      </c>
      <c r="C5" s="10" t="s">
        <v>111</v>
      </c>
      <c r="D5" s="12">
        <v>0</v>
      </c>
    </row>
    <row r="6" spans="1:4" ht="38" x14ac:dyDescent="0.25">
      <c r="A6" s="12">
        <v>0.55000000000000004</v>
      </c>
      <c r="B6" s="8" t="s">
        <v>6</v>
      </c>
      <c r="C6" s="10" t="s">
        <v>7</v>
      </c>
      <c r="D6" s="12">
        <f>D5+A6</f>
        <v>0.55000000000000004</v>
      </c>
    </row>
    <row r="7" spans="1:4" ht="40" x14ac:dyDescent="0.25">
      <c r="A7" s="12">
        <v>0.12</v>
      </c>
      <c r="B7" s="8" t="s">
        <v>8</v>
      </c>
      <c r="C7" s="10" t="s">
        <v>112</v>
      </c>
      <c r="D7" s="12">
        <f>D6+A7</f>
        <v>0.67</v>
      </c>
    </row>
    <row r="8" spans="1:4" ht="19" x14ac:dyDescent="0.25">
      <c r="A8" s="12">
        <v>0.39</v>
      </c>
      <c r="B8" s="8" t="s">
        <v>6</v>
      </c>
      <c r="C8" s="10" t="s">
        <v>9</v>
      </c>
      <c r="D8" s="12">
        <f t="shared" ref="D8:D78" si="0">D7+A8</f>
        <v>1.06</v>
      </c>
    </row>
    <row r="9" spans="1:4" ht="19" x14ac:dyDescent="0.25">
      <c r="A9" s="12">
        <v>1.62</v>
      </c>
      <c r="B9" s="8" t="s">
        <v>6</v>
      </c>
      <c r="C9" s="10" t="s">
        <v>10</v>
      </c>
      <c r="D9" s="12">
        <f t="shared" si="0"/>
        <v>2.68</v>
      </c>
    </row>
    <row r="10" spans="1:4" ht="38" x14ac:dyDescent="0.25">
      <c r="A10" s="12">
        <v>0.27</v>
      </c>
      <c r="B10" s="8" t="s">
        <v>8</v>
      </c>
      <c r="C10" s="10" t="s">
        <v>11</v>
      </c>
      <c r="D10" s="12">
        <f t="shared" si="0"/>
        <v>2.95</v>
      </c>
    </row>
    <row r="11" spans="1:4" ht="38" x14ac:dyDescent="0.25">
      <c r="A11" s="12">
        <v>1.5300000000000002</v>
      </c>
      <c r="B11" s="8" t="s">
        <v>8</v>
      </c>
      <c r="C11" s="10" t="s">
        <v>12</v>
      </c>
      <c r="D11" s="12">
        <f t="shared" si="0"/>
        <v>4.4800000000000004</v>
      </c>
    </row>
    <row r="12" spans="1:4" ht="40" x14ac:dyDescent="0.25">
      <c r="A12" s="12">
        <v>1.5999999999999996</v>
      </c>
      <c r="B12" s="8" t="s">
        <v>6</v>
      </c>
      <c r="C12" s="10" t="s">
        <v>113</v>
      </c>
      <c r="D12" s="12">
        <f t="shared" si="0"/>
        <v>6.08</v>
      </c>
    </row>
    <row r="13" spans="1:4" ht="38" x14ac:dyDescent="0.25">
      <c r="A13" s="12">
        <v>1.9499999999999993</v>
      </c>
      <c r="B13" s="8" t="s">
        <v>8</v>
      </c>
      <c r="C13" s="10" t="s">
        <v>13</v>
      </c>
      <c r="D13" s="12">
        <f t="shared" si="0"/>
        <v>8.0299999999999994</v>
      </c>
    </row>
    <row r="14" spans="1:4" ht="38" x14ac:dyDescent="0.25">
      <c r="A14" s="12">
        <v>1.6400000000000006</v>
      </c>
      <c r="B14" s="8" t="s">
        <v>8</v>
      </c>
      <c r="C14" s="10" t="s">
        <v>14</v>
      </c>
      <c r="D14" s="12">
        <f t="shared" si="0"/>
        <v>9.67</v>
      </c>
    </row>
    <row r="15" spans="1:4" ht="38" x14ac:dyDescent="0.25">
      <c r="A15" s="12">
        <v>2.6300000000000008</v>
      </c>
      <c r="B15" s="8" t="s">
        <v>8</v>
      </c>
      <c r="C15" s="10" t="s">
        <v>15</v>
      </c>
      <c r="D15" s="12">
        <f t="shared" si="0"/>
        <v>12.3</v>
      </c>
    </row>
    <row r="16" spans="1:4" ht="19" x14ac:dyDescent="0.25">
      <c r="A16" s="12">
        <v>0.48999999999999844</v>
      </c>
      <c r="B16" s="8" t="s">
        <v>6</v>
      </c>
      <c r="C16" s="10" t="s">
        <v>16</v>
      </c>
      <c r="D16" s="12">
        <f t="shared" si="0"/>
        <v>12.79</v>
      </c>
    </row>
    <row r="17" spans="1:4" ht="40" x14ac:dyDescent="0.25">
      <c r="A17" s="12">
        <v>0.64000000000000057</v>
      </c>
      <c r="B17" s="8" t="s">
        <v>24</v>
      </c>
      <c r="C17" s="10" t="s">
        <v>114</v>
      </c>
      <c r="D17" s="12">
        <f t="shared" si="0"/>
        <v>13.43</v>
      </c>
    </row>
    <row r="18" spans="1:4" ht="44" customHeight="1" x14ac:dyDescent="0.25">
      <c r="A18" s="13">
        <v>3.3</v>
      </c>
      <c r="B18" s="9" t="s">
        <v>6</v>
      </c>
      <c r="C18" s="16" t="str">
        <f>Controls!J4</f>
        <v>TIMED: Mobil (17 Miles) Crystal Lake, IL _x000D_Open: 09:18 Close: 10:51</v>
      </c>
      <c r="D18" s="13">
        <f t="shared" si="0"/>
        <v>16.73</v>
      </c>
    </row>
    <row r="19" spans="1:4" ht="20" x14ac:dyDescent="0.25">
      <c r="A19" s="12">
        <v>0</v>
      </c>
      <c r="B19" s="8" t="s">
        <v>6</v>
      </c>
      <c r="C19" s="10" t="s">
        <v>17</v>
      </c>
      <c r="D19" s="44">
        <f t="shared" si="0"/>
        <v>16.73</v>
      </c>
    </row>
    <row r="20" spans="1:4" ht="20" x14ac:dyDescent="0.25">
      <c r="A20" s="12">
        <v>0.4</v>
      </c>
      <c r="B20" s="8" t="s">
        <v>8</v>
      </c>
      <c r="C20" s="10" t="s">
        <v>18</v>
      </c>
      <c r="D20" s="12">
        <f t="shared" si="0"/>
        <v>17.13</v>
      </c>
    </row>
    <row r="21" spans="1:4" ht="20" x14ac:dyDescent="0.25">
      <c r="A21" s="12">
        <v>1</v>
      </c>
      <c r="B21" s="8" t="s">
        <v>6</v>
      </c>
      <c r="C21" s="10" t="s">
        <v>19</v>
      </c>
      <c r="D21" s="12">
        <f t="shared" si="0"/>
        <v>18.13</v>
      </c>
    </row>
    <row r="22" spans="1:4" ht="20" x14ac:dyDescent="0.25">
      <c r="A22" s="12">
        <v>3.0000000000001137E-2</v>
      </c>
      <c r="B22" s="8" t="s">
        <v>8</v>
      </c>
      <c r="C22" s="10" t="s">
        <v>20</v>
      </c>
      <c r="D22" s="12">
        <f t="shared" si="0"/>
        <v>18.16</v>
      </c>
    </row>
    <row r="23" spans="1:4" ht="20" x14ac:dyDescent="0.25">
      <c r="A23" s="12">
        <v>0.46999999999999886</v>
      </c>
      <c r="B23" s="8" t="s">
        <v>8</v>
      </c>
      <c r="C23" s="10" t="s">
        <v>115</v>
      </c>
      <c r="D23" s="12">
        <f t="shared" si="0"/>
        <v>18.63</v>
      </c>
    </row>
    <row r="24" spans="1:4" ht="40" x14ac:dyDescent="0.25">
      <c r="A24" s="12">
        <v>1.0200000000000031</v>
      </c>
      <c r="B24" s="8" t="s">
        <v>109</v>
      </c>
      <c r="C24" s="10" t="s">
        <v>116</v>
      </c>
      <c r="D24" s="12">
        <f t="shared" si="0"/>
        <v>19.650000000000002</v>
      </c>
    </row>
    <row r="25" spans="1:4" ht="20" x14ac:dyDescent="0.25">
      <c r="A25" s="12">
        <v>0.60999999999999943</v>
      </c>
      <c r="B25" s="8" t="s">
        <v>6</v>
      </c>
      <c r="C25" s="10" t="s">
        <v>21</v>
      </c>
      <c r="D25" s="12">
        <f t="shared" si="0"/>
        <v>20.260000000000002</v>
      </c>
    </row>
    <row r="26" spans="1:4" ht="20" x14ac:dyDescent="0.25">
      <c r="A26" s="12">
        <v>1.8099999999999987</v>
      </c>
      <c r="B26" s="8" t="s">
        <v>8</v>
      </c>
      <c r="C26" s="10" t="s">
        <v>22</v>
      </c>
      <c r="D26" s="12">
        <f t="shared" si="0"/>
        <v>22.07</v>
      </c>
    </row>
    <row r="27" spans="1:4" ht="20" x14ac:dyDescent="0.25">
      <c r="A27" s="12">
        <v>4.0300000000000011</v>
      </c>
      <c r="B27" s="8" t="s">
        <v>6</v>
      </c>
      <c r="C27" s="10" t="s">
        <v>23</v>
      </c>
      <c r="D27" s="12">
        <f t="shared" si="0"/>
        <v>26.1</v>
      </c>
    </row>
    <row r="28" spans="1:4" ht="40" x14ac:dyDescent="0.25">
      <c r="A28" s="12">
        <v>2.7199999999999989</v>
      </c>
      <c r="B28" s="8" t="s">
        <v>5</v>
      </c>
      <c r="C28" s="10" t="s">
        <v>117</v>
      </c>
      <c r="D28" s="12">
        <f t="shared" si="0"/>
        <v>28.82</v>
      </c>
    </row>
    <row r="29" spans="1:4" ht="20" x14ac:dyDescent="0.25">
      <c r="A29" s="12">
        <v>0.10000000000000142</v>
      </c>
      <c r="B29" s="8" t="s">
        <v>6</v>
      </c>
      <c r="C29" s="10" t="s">
        <v>123</v>
      </c>
      <c r="D29" s="12">
        <f t="shared" si="0"/>
        <v>28.92</v>
      </c>
    </row>
    <row r="30" spans="1:4" ht="20" x14ac:dyDescent="0.25">
      <c r="A30" s="12">
        <v>8.9999999999999858E-2</v>
      </c>
      <c r="B30" s="8" t="s">
        <v>8</v>
      </c>
      <c r="C30" s="10" t="s">
        <v>124</v>
      </c>
      <c r="D30" s="12">
        <f t="shared" si="0"/>
        <v>29.01</v>
      </c>
    </row>
    <row r="31" spans="1:4" ht="20" x14ac:dyDescent="0.25">
      <c r="A31" s="12">
        <v>0.1</v>
      </c>
      <c r="B31" s="8" t="s">
        <v>6</v>
      </c>
      <c r="C31" s="10" t="s">
        <v>25</v>
      </c>
      <c r="D31" s="12">
        <f t="shared" si="0"/>
        <v>29.110000000000003</v>
      </c>
    </row>
    <row r="32" spans="1:4" ht="20" x14ac:dyDescent="0.25">
      <c r="A32" s="12">
        <v>0.1</v>
      </c>
      <c r="B32" s="8" t="s">
        <v>8</v>
      </c>
      <c r="C32" s="10" t="s">
        <v>26</v>
      </c>
      <c r="D32" s="12">
        <f t="shared" si="0"/>
        <v>29.210000000000004</v>
      </c>
    </row>
    <row r="33" spans="1:4" ht="60" x14ac:dyDescent="0.25">
      <c r="A33" s="13">
        <v>0</v>
      </c>
      <c r="B33" s="9" t="s">
        <v>8</v>
      </c>
      <c r="C33" s="16" t="str">
        <f>Controls!J5</f>
        <v>TIMED: Shell Gas (30 Miles) Woodstock, IL _x000D_Open: 09:53 Close: 11:51</v>
      </c>
      <c r="D33" s="13">
        <f>D32+A33</f>
        <v>29.210000000000004</v>
      </c>
    </row>
    <row r="34" spans="1:4" ht="20" x14ac:dyDescent="0.25">
      <c r="A34" s="12">
        <v>0</v>
      </c>
      <c r="B34" s="8" t="s">
        <v>8</v>
      </c>
      <c r="C34" s="10" t="s">
        <v>26</v>
      </c>
      <c r="D34" s="12">
        <f>D33+A34</f>
        <v>29.210000000000004</v>
      </c>
    </row>
    <row r="35" spans="1:4" ht="20" x14ac:dyDescent="0.25">
      <c r="A35" s="12">
        <v>0.1</v>
      </c>
      <c r="B35" s="8" t="s">
        <v>6</v>
      </c>
      <c r="C35" s="10" t="s">
        <v>27</v>
      </c>
      <c r="D35" s="12">
        <f t="shared" si="0"/>
        <v>29.310000000000006</v>
      </c>
    </row>
    <row r="36" spans="1:4" ht="20" x14ac:dyDescent="0.25">
      <c r="A36" s="12">
        <v>1.0800000000000018</v>
      </c>
      <c r="B36" s="8" t="s">
        <v>8</v>
      </c>
      <c r="C36" s="10" t="s">
        <v>28</v>
      </c>
      <c r="D36" s="12">
        <f t="shared" si="0"/>
        <v>30.390000000000008</v>
      </c>
    </row>
    <row r="37" spans="1:4" ht="40" x14ac:dyDescent="0.25">
      <c r="A37" s="12">
        <v>3.1</v>
      </c>
      <c r="B37" s="8" t="s">
        <v>5</v>
      </c>
      <c r="C37" s="10" t="s">
        <v>29</v>
      </c>
      <c r="D37" s="12">
        <f t="shared" si="0"/>
        <v>33.490000000000009</v>
      </c>
    </row>
    <row r="38" spans="1:4" ht="20" x14ac:dyDescent="0.25">
      <c r="A38" s="12">
        <v>0.5</v>
      </c>
      <c r="B38" s="8" t="s">
        <v>8</v>
      </c>
      <c r="C38" s="10" t="s">
        <v>30</v>
      </c>
      <c r="D38" s="12">
        <f t="shared" si="0"/>
        <v>33.990000000000009</v>
      </c>
    </row>
    <row r="39" spans="1:4" ht="20" x14ac:dyDescent="0.25">
      <c r="A39" s="12">
        <v>3.6</v>
      </c>
      <c r="B39" s="8" t="s">
        <v>5</v>
      </c>
      <c r="C39" s="10" t="s">
        <v>129</v>
      </c>
      <c r="D39" s="12">
        <f t="shared" si="0"/>
        <v>37.590000000000011</v>
      </c>
    </row>
    <row r="40" spans="1:4" ht="20" x14ac:dyDescent="0.25">
      <c r="A40" s="12">
        <v>2.8900000000000006</v>
      </c>
      <c r="B40" s="8" t="s">
        <v>8</v>
      </c>
      <c r="C40" s="10" t="s">
        <v>31</v>
      </c>
      <c r="D40" s="12">
        <f t="shared" si="0"/>
        <v>40.480000000000011</v>
      </c>
    </row>
    <row r="41" spans="1:4" ht="20" x14ac:dyDescent="0.25">
      <c r="A41" s="12">
        <v>0.99000000000000199</v>
      </c>
      <c r="B41" s="8" t="s">
        <v>6</v>
      </c>
      <c r="C41" s="10" t="s">
        <v>32</v>
      </c>
      <c r="D41" s="12">
        <f t="shared" si="0"/>
        <v>41.470000000000013</v>
      </c>
    </row>
    <row r="42" spans="1:4" ht="60" x14ac:dyDescent="0.25">
      <c r="A42" s="13">
        <v>0.47999999999999687</v>
      </c>
      <c r="B42" s="9" t="s">
        <v>6</v>
      </c>
      <c r="C42" s="16" t="str">
        <f>Controls!J6</f>
        <v>TIMED: Hebron Country Store (43 Miles) Hebron IL _x000D_Open: 10:30 Close: 13:02</v>
      </c>
      <c r="D42" s="13">
        <f t="shared" si="0"/>
        <v>41.95000000000001</v>
      </c>
    </row>
    <row r="43" spans="1:4" ht="20" x14ac:dyDescent="0.25">
      <c r="A43" s="12">
        <v>0</v>
      </c>
      <c r="B43" s="8" t="s">
        <v>6</v>
      </c>
      <c r="C43" s="10" t="s">
        <v>33</v>
      </c>
      <c r="D43" s="12">
        <f t="shared" si="0"/>
        <v>41.95000000000001</v>
      </c>
    </row>
    <row r="44" spans="1:4" ht="40" x14ac:dyDescent="0.25">
      <c r="A44" s="12">
        <v>6.0000000000002274E-2</v>
      </c>
      <c r="B44" s="8" t="s">
        <v>8</v>
      </c>
      <c r="C44" s="10" t="s">
        <v>118</v>
      </c>
      <c r="D44" s="12">
        <f t="shared" si="0"/>
        <v>42.010000000000012</v>
      </c>
    </row>
    <row r="45" spans="1:4" ht="20" x14ac:dyDescent="0.25">
      <c r="A45" s="12">
        <v>1.6000000000000014</v>
      </c>
      <c r="B45" s="8" t="s">
        <v>5</v>
      </c>
      <c r="C45" s="10" t="s">
        <v>34</v>
      </c>
      <c r="D45" s="12">
        <f t="shared" si="0"/>
        <v>43.610000000000014</v>
      </c>
    </row>
    <row r="46" spans="1:4" ht="40" x14ac:dyDescent="0.25">
      <c r="A46" s="12">
        <v>0</v>
      </c>
      <c r="B46" s="8" t="s">
        <v>6</v>
      </c>
      <c r="C46" s="10" t="s">
        <v>125</v>
      </c>
      <c r="D46" s="12">
        <f t="shared" si="0"/>
        <v>43.610000000000014</v>
      </c>
    </row>
    <row r="47" spans="1:4" ht="23" customHeight="1" x14ac:dyDescent="0.25">
      <c r="A47" s="12">
        <v>1.7</v>
      </c>
      <c r="B47" s="8" t="s">
        <v>6</v>
      </c>
      <c r="C47" s="10" t="s">
        <v>142</v>
      </c>
      <c r="D47" s="12">
        <f t="shared" si="0"/>
        <v>45.310000000000016</v>
      </c>
    </row>
    <row r="48" spans="1:4" ht="20" x14ac:dyDescent="0.25">
      <c r="A48" s="12">
        <v>0.6</v>
      </c>
      <c r="B48" s="8" t="s">
        <v>8</v>
      </c>
      <c r="C48" s="10" t="s">
        <v>143</v>
      </c>
      <c r="D48" s="12">
        <f t="shared" si="0"/>
        <v>45.910000000000018</v>
      </c>
    </row>
    <row r="49" spans="1:4" ht="40" x14ac:dyDescent="0.25">
      <c r="A49" s="12">
        <v>2</v>
      </c>
      <c r="B49" s="8" t="s">
        <v>6</v>
      </c>
      <c r="C49" s="10" t="s">
        <v>35</v>
      </c>
      <c r="D49" s="12">
        <f t="shared" si="0"/>
        <v>47.910000000000018</v>
      </c>
    </row>
    <row r="50" spans="1:4" ht="20" x14ac:dyDescent="0.25">
      <c r="A50" s="12">
        <v>0.3</v>
      </c>
      <c r="B50" s="8" t="s">
        <v>8</v>
      </c>
      <c r="C50" s="10" t="s">
        <v>36</v>
      </c>
      <c r="D50" s="12">
        <f t="shared" si="0"/>
        <v>48.210000000000015</v>
      </c>
    </row>
    <row r="51" spans="1:4" ht="20" x14ac:dyDescent="0.25">
      <c r="A51" s="12">
        <v>2.8000000000000043</v>
      </c>
      <c r="B51" s="8" t="s">
        <v>6</v>
      </c>
      <c r="C51" s="10" t="s">
        <v>37</v>
      </c>
      <c r="D51" s="12">
        <f t="shared" si="0"/>
        <v>51.010000000000019</v>
      </c>
    </row>
    <row r="52" spans="1:4" ht="20" x14ac:dyDescent="0.25">
      <c r="A52" s="12">
        <v>1.2999999999999972</v>
      </c>
      <c r="B52" s="8" t="s">
        <v>8</v>
      </c>
      <c r="C52" s="10" t="s">
        <v>38</v>
      </c>
      <c r="D52" s="12">
        <f t="shared" si="0"/>
        <v>52.310000000000016</v>
      </c>
    </row>
    <row r="53" spans="1:4" ht="20" x14ac:dyDescent="0.25">
      <c r="A53" s="12">
        <v>0.76000000000000512</v>
      </c>
      <c r="B53" s="8" t="s">
        <v>6</v>
      </c>
      <c r="C53" s="10" t="s">
        <v>39</v>
      </c>
      <c r="D53" s="12">
        <f t="shared" si="0"/>
        <v>53.070000000000022</v>
      </c>
    </row>
    <row r="54" spans="1:4" ht="20" x14ac:dyDescent="0.25">
      <c r="A54" s="12">
        <v>2.9999999999994031E-2</v>
      </c>
      <c r="B54" s="8" t="s">
        <v>8</v>
      </c>
      <c r="C54" s="10" t="s">
        <v>40</v>
      </c>
      <c r="D54" s="12">
        <f t="shared" si="0"/>
        <v>53.100000000000016</v>
      </c>
    </row>
    <row r="55" spans="1:4" ht="20" x14ac:dyDescent="0.25">
      <c r="A55" s="12">
        <v>0.32000000000000028</v>
      </c>
      <c r="B55" s="8" t="s">
        <v>6</v>
      </c>
      <c r="C55" s="10" t="s">
        <v>41</v>
      </c>
      <c r="D55" s="12">
        <f t="shared" si="0"/>
        <v>53.420000000000016</v>
      </c>
    </row>
    <row r="56" spans="1:4" ht="20" x14ac:dyDescent="0.25">
      <c r="A56" s="12">
        <v>0.23000000000000398</v>
      </c>
      <c r="B56" s="8" t="s">
        <v>8</v>
      </c>
      <c r="C56" s="10" t="s">
        <v>42</v>
      </c>
      <c r="D56" s="12">
        <f t="shared" si="0"/>
        <v>53.65000000000002</v>
      </c>
    </row>
    <row r="57" spans="1:4" ht="20" x14ac:dyDescent="0.25">
      <c r="A57" s="12">
        <v>0.6</v>
      </c>
      <c r="B57" s="8" t="s">
        <v>6</v>
      </c>
      <c r="C57" s="10" t="s">
        <v>130</v>
      </c>
      <c r="D57" s="12">
        <f t="shared" si="0"/>
        <v>54.250000000000021</v>
      </c>
    </row>
    <row r="58" spans="1:4" ht="60" x14ac:dyDescent="0.25">
      <c r="A58" s="12">
        <v>0.9</v>
      </c>
      <c r="B58" s="8" t="s">
        <v>5</v>
      </c>
      <c r="C58" s="10" t="s">
        <v>131</v>
      </c>
      <c r="D58" s="12">
        <f t="shared" si="0"/>
        <v>55.15000000000002</v>
      </c>
    </row>
    <row r="59" spans="1:4" ht="20" x14ac:dyDescent="0.25">
      <c r="A59" s="12">
        <v>2.1</v>
      </c>
      <c r="B59" s="8" t="s">
        <v>8</v>
      </c>
      <c r="C59" s="10" t="s">
        <v>132</v>
      </c>
      <c r="D59" s="12">
        <f t="shared" si="0"/>
        <v>57.250000000000021</v>
      </c>
    </row>
    <row r="60" spans="1:4" ht="40" x14ac:dyDescent="0.25">
      <c r="A60" s="12">
        <v>1.5</v>
      </c>
      <c r="B60" s="8" t="s">
        <v>6</v>
      </c>
      <c r="C60" s="10" t="s">
        <v>133</v>
      </c>
      <c r="D60" s="12">
        <f t="shared" si="0"/>
        <v>58.750000000000021</v>
      </c>
    </row>
    <row r="61" spans="1:4" ht="19" customHeight="1" x14ac:dyDescent="0.25">
      <c r="A61" s="12">
        <v>0.5</v>
      </c>
      <c r="B61" s="8" t="s">
        <v>8</v>
      </c>
      <c r="C61" s="10" t="s">
        <v>134</v>
      </c>
      <c r="D61" s="12">
        <f t="shared" si="0"/>
        <v>59.250000000000021</v>
      </c>
    </row>
    <row r="62" spans="1:4" ht="40" x14ac:dyDescent="0.25">
      <c r="A62" s="12">
        <v>3</v>
      </c>
      <c r="B62" s="8" t="s">
        <v>6</v>
      </c>
      <c r="C62" s="10" t="s">
        <v>135</v>
      </c>
      <c r="D62" s="12">
        <f t="shared" si="0"/>
        <v>62.250000000000021</v>
      </c>
    </row>
    <row r="63" spans="1:4" ht="40" x14ac:dyDescent="0.25">
      <c r="A63" s="12">
        <v>1.2</v>
      </c>
      <c r="B63" s="8" t="s">
        <v>8</v>
      </c>
      <c r="C63" s="10" t="s">
        <v>119</v>
      </c>
      <c r="D63" s="12">
        <f>D62+A63</f>
        <v>63.450000000000024</v>
      </c>
    </row>
    <row r="64" spans="1:4" ht="20" x14ac:dyDescent="0.25">
      <c r="A64" s="12">
        <v>0.76999999999999602</v>
      </c>
      <c r="B64" s="8" t="s">
        <v>8</v>
      </c>
      <c r="C64" s="10" t="s">
        <v>43</v>
      </c>
      <c r="D64" s="12">
        <f t="shared" si="0"/>
        <v>64.220000000000027</v>
      </c>
    </row>
    <row r="65" spans="1:4" ht="60" x14ac:dyDescent="0.25">
      <c r="A65" s="13">
        <v>2.0000000000010232E-2</v>
      </c>
      <c r="B65" s="9" t="s">
        <v>8</v>
      </c>
      <c r="C65" s="16" t="str">
        <f>Controls!J7</f>
        <v>TIMED: Kwik Trip (65 Miles) Darien, WI _x000D_Open: 11:34 Close: 15:26</v>
      </c>
      <c r="D65" s="13">
        <f t="shared" si="0"/>
        <v>64.240000000000038</v>
      </c>
    </row>
    <row r="66" spans="1:4" ht="40" x14ac:dyDescent="0.25">
      <c r="A66" s="12">
        <v>9.9999999999909051E-3</v>
      </c>
      <c r="B66" s="8" t="s">
        <v>6</v>
      </c>
      <c r="C66" s="10" t="s">
        <v>120</v>
      </c>
      <c r="D66" s="12">
        <f t="shared" si="0"/>
        <v>64.250000000000028</v>
      </c>
    </row>
    <row r="67" spans="1:4" ht="40" customHeight="1" x14ac:dyDescent="0.25">
      <c r="A67" s="12">
        <v>0.8</v>
      </c>
      <c r="B67" s="8" t="s">
        <v>6</v>
      </c>
      <c r="C67" s="10" t="s">
        <v>108</v>
      </c>
      <c r="D67" s="12">
        <f t="shared" si="0"/>
        <v>65.050000000000026</v>
      </c>
    </row>
    <row r="68" spans="1:4" ht="40" x14ac:dyDescent="0.25">
      <c r="A68" s="12">
        <v>1.1000000000000001</v>
      </c>
      <c r="B68" s="8" t="s">
        <v>8</v>
      </c>
      <c r="C68" s="10" t="s">
        <v>136</v>
      </c>
      <c r="D68" s="12">
        <f t="shared" si="0"/>
        <v>66.15000000000002</v>
      </c>
    </row>
    <row r="69" spans="1:4" ht="40" x14ac:dyDescent="0.25">
      <c r="A69" s="12">
        <v>3</v>
      </c>
      <c r="B69" s="8" t="s">
        <v>6</v>
      </c>
      <c r="C69" s="10" t="s">
        <v>133</v>
      </c>
      <c r="D69" s="12">
        <f>D68+A69</f>
        <v>69.15000000000002</v>
      </c>
    </row>
    <row r="70" spans="1:4" ht="20" x14ac:dyDescent="0.25">
      <c r="A70" s="12">
        <v>0.5</v>
      </c>
      <c r="B70" s="8" t="s">
        <v>8</v>
      </c>
      <c r="C70" s="10" t="s">
        <v>132</v>
      </c>
      <c r="D70" s="12">
        <f t="shared" si="0"/>
        <v>69.65000000000002</v>
      </c>
    </row>
    <row r="71" spans="1:4" ht="20" x14ac:dyDescent="0.25">
      <c r="A71" s="12">
        <v>1.5</v>
      </c>
      <c r="B71" s="8" t="s">
        <v>6</v>
      </c>
      <c r="C71" s="10" t="s">
        <v>130</v>
      </c>
      <c r="D71" s="12">
        <f t="shared" si="0"/>
        <v>71.15000000000002</v>
      </c>
    </row>
    <row r="72" spans="1:4" ht="60" x14ac:dyDescent="0.25">
      <c r="A72" s="12">
        <v>2.019999999999996</v>
      </c>
      <c r="B72" s="8" t="s">
        <v>5</v>
      </c>
      <c r="C72" s="10" t="s">
        <v>131</v>
      </c>
      <c r="D72" s="12">
        <f t="shared" si="0"/>
        <v>73.170000000000016</v>
      </c>
    </row>
    <row r="73" spans="1:4" ht="20" x14ac:dyDescent="0.25">
      <c r="A73" s="12">
        <v>1</v>
      </c>
      <c r="B73" s="8" t="s">
        <v>8</v>
      </c>
      <c r="C73" s="10" t="s">
        <v>137</v>
      </c>
      <c r="D73" s="12">
        <f t="shared" si="0"/>
        <v>74.170000000000016</v>
      </c>
    </row>
    <row r="74" spans="1:4" ht="20" x14ac:dyDescent="0.25">
      <c r="A74" s="12">
        <v>0.6</v>
      </c>
      <c r="B74" s="8" t="s">
        <v>6</v>
      </c>
      <c r="C74" s="10" t="s">
        <v>41</v>
      </c>
      <c r="D74" s="12">
        <f>D73+A74</f>
        <v>74.77000000000001</v>
      </c>
    </row>
    <row r="75" spans="1:4" ht="21" customHeight="1" x14ac:dyDescent="0.25">
      <c r="A75" s="12">
        <v>0.23000000000000398</v>
      </c>
      <c r="B75" s="8" t="s">
        <v>8</v>
      </c>
      <c r="C75" s="10" t="s">
        <v>40</v>
      </c>
      <c r="D75" s="12">
        <f t="shared" si="0"/>
        <v>75.000000000000014</v>
      </c>
    </row>
    <row r="76" spans="1:4" ht="20" x14ac:dyDescent="0.25">
      <c r="A76" s="12">
        <v>0.31000000000000227</v>
      </c>
      <c r="B76" s="8" t="s">
        <v>6</v>
      </c>
      <c r="C76" s="10" t="s">
        <v>39</v>
      </c>
      <c r="D76" s="12">
        <f t="shared" si="0"/>
        <v>75.310000000000016</v>
      </c>
    </row>
    <row r="77" spans="1:4" ht="20" x14ac:dyDescent="0.25">
      <c r="A77" s="12">
        <v>3.9999999999992042E-2</v>
      </c>
      <c r="B77" s="8" t="s">
        <v>8</v>
      </c>
      <c r="C77" s="10" t="s">
        <v>38</v>
      </c>
      <c r="D77" s="12">
        <f t="shared" si="0"/>
        <v>75.350000000000009</v>
      </c>
    </row>
    <row r="78" spans="1:4" ht="20" x14ac:dyDescent="0.25">
      <c r="A78" s="12">
        <v>0.75</v>
      </c>
      <c r="B78" s="8" t="s">
        <v>6</v>
      </c>
      <c r="C78" s="10" t="s">
        <v>37</v>
      </c>
      <c r="D78" s="12">
        <f t="shared" si="0"/>
        <v>76.100000000000009</v>
      </c>
    </row>
    <row r="79" spans="1:4" ht="20" x14ac:dyDescent="0.25">
      <c r="A79" s="12">
        <v>1.2999999999999972</v>
      </c>
      <c r="B79" s="8" t="s">
        <v>8</v>
      </c>
      <c r="C79" s="10" t="s">
        <v>44</v>
      </c>
      <c r="D79" s="12">
        <f t="shared" ref="D79:D121" si="1">D78+A79</f>
        <v>77.400000000000006</v>
      </c>
    </row>
    <row r="80" spans="1:4" ht="20" x14ac:dyDescent="0.25">
      <c r="A80" s="12">
        <v>2.8</v>
      </c>
      <c r="B80" s="8" t="s">
        <v>6</v>
      </c>
      <c r="C80" s="10" t="s">
        <v>121</v>
      </c>
      <c r="D80" s="12">
        <f t="shared" si="1"/>
        <v>80.2</v>
      </c>
    </row>
    <row r="81" spans="1:4" ht="20" x14ac:dyDescent="0.25">
      <c r="A81" s="12">
        <v>0.4</v>
      </c>
      <c r="B81" s="8" t="s">
        <v>8</v>
      </c>
      <c r="C81" s="10" t="s">
        <v>144</v>
      </c>
      <c r="D81" s="12">
        <f t="shared" si="1"/>
        <v>80.600000000000009</v>
      </c>
    </row>
    <row r="82" spans="1:4" ht="20" x14ac:dyDescent="0.25">
      <c r="A82" s="12">
        <v>2</v>
      </c>
      <c r="B82" s="8" t="s">
        <v>6</v>
      </c>
      <c r="C82" s="10" t="s">
        <v>145</v>
      </c>
      <c r="D82" s="12">
        <f t="shared" si="1"/>
        <v>82.600000000000009</v>
      </c>
    </row>
    <row r="83" spans="1:4" ht="20" x14ac:dyDescent="0.25">
      <c r="A83" s="12">
        <v>0.6</v>
      </c>
      <c r="B83" s="8" t="s">
        <v>8</v>
      </c>
      <c r="C83" s="10" t="s">
        <v>45</v>
      </c>
      <c r="D83" s="12">
        <f t="shared" si="1"/>
        <v>83.2</v>
      </c>
    </row>
    <row r="84" spans="1:4" ht="20" x14ac:dyDescent="0.25">
      <c r="A84" s="12">
        <v>1.6</v>
      </c>
      <c r="B84" s="8" t="s">
        <v>8</v>
      </c>
      <c r="C84" s="10" t="s">
        <v>126</v>
      </c>
      <c r="D84" s="12">
        <f t="shared" si="1"/>
        <v>84.8</v>
      </c>
    </row>
    <row r="85" spans="1:4" ht="20" x14ac:dyDescent="0.25">
      <c r="A85" s="12">
        <v>1.6</v>
      </c>
      <c r="B85" s="8" t="s">
        <v>6</v>
      </c>
      <c r="C85" s="10" t="s">
        <v>46</v>
      </c>
      <c r="D85" s="12">
        <f t="shared" si="1"/>
        <v>86.399999999999991</v>
      </c>
    </row>
    <row r="86" spans="1:4" ht="60" x14ac:dyDescent="0.25">
      <c r="A86" s="13">
        <v>4.9999999999997158E-2</v>
      </c>
      <c r="B86" s="9" t="s">
        <v>8</v>
      </c>
      <c r="C86" s="16" t="str">
        <f>Controls!J8</f>
        <v>TIMED: Hebron Country Store (87 Miles) Hebron IL _x000D_Open: 12:35 Close: 17:46</v>
      </c>
      <c r="D86" s="13">
        <f>D85+A86</f>
        <v>86.449999999999989</v>
      </c>
    </row>
    <row r="87" spans="1:4" ht="40" x14ac:dyDescent="0.25">
      <c r="A87" s="12">
        <v>1.0000000000005116E-2</v>
      </c>
      <c r="B87" s="8" t="s">
        <v>8</v>
      </c>
      <c r="C87" s="10" t="s">
        <v>158</v>
      </c>
      <c r="D87" s="12">
        <f t="shared" si="1"/>
        <v>86.46</v>
      </c>
    </row>
    <row r="88" spans="1:4" ht="20" x14ac:dyDescent="0.25">
      <c r="A88" s="12">
        <v>0.5</v>
      </c>
      <c r="B88" s="8" t="s">
        <v>8</v>
      </c>
      <c r="C88" s="10" t="s">
        <v>31</v>
      </c>
      <c r="D88" s="12">
        <f t="shared" si="1"/>
        <v>86.96</v>
      </c>
    </row>
    <row r="89" spans="1:4" ht="40" x14ac:dyDescent="0.25">
      <c r="A89" s="12">
        <v>1</v>
      </c>
      <c r="B89" s="8" t="s">
        <v>6</v>
      </c>
      <c r="C89" s="10" t="s">
        <v>127</v>
      </c>
      <c r="D89" s="12">
        <f t="shared" si="1"/>
        <v>87.96</v>
      </c>
    </row>
    <row r="90" spans="1:4" ht="20" x14ac:dyDescent="0.25">
      <c r="A90" s="12">
        <v>3.5</v>
      </c>
      <c r="B90" s="8" t="s">
        <v>5</v>
      </c>
      <c r="C90" s="10" t="s">
        <v>47</v>
      </c>
      <c r="D90" s="12">
        <f t="shared" si="1"/>
        <v>91.46</v>
      </c>
    </row>
    <row r="91" spans="1:4" ht="40" x14ac:dyDescent="0.25">
      <c r="A91" s="12">
        <v>3</v>
      </c>
      <c r="B91" s="8" t="s">
        <v>6</v>
      </c>
      <c r="C91" s="10" t="s">
        <v>48</v>
      </c>
      <c r="D91" s="12">
        <f t="shared" si="1"/>
        <v>94.46</v>
      </c>
    </row>
    <row r="92" spans="1:4" ht="40" x14ac:dyDescent="0.25">
      <c r="A92" s="12">
        <v>1.4</v>
      </c>
      <c r="B92" s="8" t="s">
        <v>5</v>
      </c>
      <c r="C92" s="10" t="s">
        <v>107</v>
      </c>
      <c r="D92" s="12">
        <f t="shared" si="1"/>
        <v>95.86</v>
      </c>
    </row>
    <row r="93" spans="1:4" ht="40" x14ac:dyDescent="0.25">
      <c r="A93" s="12">
        <v>2.289999999999992</v>
      </c>
      <c r="B93" s="8" t="s">
        <v>6</v>
      </c>
      <c r="C93" s="10" t="s">
        <v>49</v>
      </c>
      <c r="D93" s="12">
        <f t="shared" si="1"/>
        <v>98.149999999999991</v>
      </c>
    </row>
    <row r="94" spans="1:4" ht="20" x14ac:dyDescent="0.25">
      <c r="A94" s="12">
        <v>1.0799999999999983</v>
      </c>
      <c r="B94" s="8" t="s">
        <v>8</v>
      </c>
      <c r="C94" s="10" t="s">
        <v>50</v>
      </c>
      <c r="D94" s="12">
        <f t="shared" si="1"/>
        <v>99.22999999999999</v>
      </c>
    </row>
    <row r="95" spans="1:4" ht="60" x14ac:dyDescent="0.25">
      <c r="A95" s="13">
        <v>6.0000000000002274E-2</v>
      </c>
      <c r="B95" s="9" t="s">
        <v>6</v>
      </c>
      <c r="C95" s="16" t="str">
        <f>Controls!J9</f>
        <v>TIMED: Shell Gas (100 Miles) Woodstock, IL _x000D_Open: 13:12 Close: 19:10</v>
      </c>
      <c r="D95" s="13">
        <f t="shared" si="1"/>
        <v>99.289999999999992</v>
      </c>
    </row>
    <row r="96" spans="1:4" ht="40" x14ac:dyDescent="0.25">
      <c r="A96" s="12">
        <v>0</v>
      </c>
      <c r="B96" s="8" t="s">
        <v>6</v>
      </c>
      <c r="C96" s="10" t="s">
        <v>51</v>
      </c>
      <c r="D96" s="12">
        <f t="shared" si="1"/>
        <v>99.289999999999992</v>
      </c>
    </row>
    <row r="97" spans="1:4" ht="20" x14ac:dyDescent="0.25">
      <c r="A97" s="12">
        <v>0.10999999999999943</v>
      </c>
      <c r="B97" s="8" t="s">
        <v>6</v>
      </c>
      <c r="C97" s="10" t="s">
        <v>25</v>
      </c>
      <c r="D97" s="12">
        <f t="shared" si="1"/>
        <v>99.399999999999991</v>
      </c>
    </row>
    <row r="98" spans="1:4" ht="20" x14ac:dyDescent="0.25">
      <c r="A98" s="12">
        <v>7.000000000000739E-2</v>
      </c>
      <c r="B98" s="8" t="s">
        <v>8</v>
      </c>
      <c r="C98" s="10" t="s">
        <v>52</v>
      </c>
      <c r="D98" s="12">
        <f t="shared" si="1"/>
        <v>99.47</v>
      </c>
    </row>
    <row r="99" spans="1:4" ht="20" x14ac:dyDescent="0.25">
      <c r="A99" s="12">
        <v>5.9999999999988063E-2</v>
      </c>
      <c r="B99" s="8" t="s">
        <v>6</v>
      </c>
      <c r="C99" s="10" t="s">
        <v>123</v>
      </c>
      <c r="D99" s="12">
        <f t="shared" si="1"/>
        <v>99.529999999999987</v>
      </c>
    </row>
    <row r="100" spans="1:4" ht="20" x14ac:dyDescent="0.25">
      <c r="A100" s="12">
        <v>0.1</v>
      </c>
      <c r="B100" s="8" t="s">
        <v>8</v>
      </c>
      <c r="C100" s="10" t="s">
        <v>128</v>
      </c>
      <c r="D100" s="12">
        <f t="shared" si="1"/>
        <v>99.629999999999981</v>
      </c>
    </row>
    <row r="101" spans="1:4" ht="20" x14ac:dyDescent="0.25">
      <c r="A101" s="12">
        <v>2.8200000000000074</v>
      </c>
      <c r="B101" s="8" t="s">
        <v>8</v>
      </c>
      <c r="C101" s="10" t="s">
        <v>53</v>
      </c>
      <c r="D101" s="12">
        <f>D100+A101</f>
        <v>102.44999999999999</v>
      </c>
    </row>
    <row r="102" spans="1:4" ht="20" x14ac:dyDescent="0.25">
      <c r="A102" s="12">
        <v>4.0300000000000011</v>
      </c>
      <c r="B102" s="8" t="s">
        <v>6</v>
      </c>
      <c r="C102" s="10" t="s">
        <v>54</v>
      </c>
      <c r="D102" s="12">
        <f t="shared" si="1"/>
        <v>106.47999999999999</v>
      </c>
    </row>
    <row r="103" spans="1:4" ht="20" x14ac:dyDescent="0.25">
      <c r="A103" s="12">
        <v>1.8099999999999881</v>
      </c>
      <c r="B103" s="8" t="s">
        <v>8</v>
      </c>
      <c r="C103" s="10" t="s">
        <v>110</v>
      </c>
      <c r="D103" s="12">
        <f t="shared" si="1"/>
        <v>108.28999999999998</v>
      </c>
    </row>
    <row r="104" spans="1:4" ht="20" x14ac:dyDescent="0.25">
      <c r="A104" s="12">
        <v>1.6200000000000045</v>
      </c>
      <c r="B104" s="8" t="s">
        <v>6</v>
      </c>
      <c r="C104" s="10" t="s">
        <v>55</v>
      </c>
      <c r="D104" s="12">
        <f t="shared" si="1"/>
        <v>109.90999999999998</v>
      </c>
    </row>
    <row r="105" spans="1:4" ht="20" x14ac:dyDescent="0.25">
      <c r="A105" s="12">
        <v>0.46999999999999886</v>
      </c>
      <c r="B105" s="8" t="s">
        <v>6</v>
      </c>
      <c r="C105" s="10" t="s">
        <v>56</v>
      </c>
      <c r="D105" s="12">
        <f t="shared" si="1"/>
        <v>110.37999999999998</v>
      </c>
    </row>
    <row r="106" spans="1:4" ht="20" x14ac:dyDescent="0.25">
      <c r="A106" s="12">
        <v>4.0000000000006253E-2</v>
      </c>
      <c r="B106" s="8" t="s">
        <v>8</v>
      </c>
      <c r="C106" s="10" t="s">
        <v>57</v>
      </c>
      <c r="D106" s="12">
        <f t="shared" si="1"/>
        <v>110.41999999999999</v>
      </c>
    </row>
    <row r="107" spans="1:4" ht="40" x14ac:dyDescent="0.25">
      <c r="A107" s="12">
        <v>0.8</v>
      </c>
      <c r="B107" s="8" t="s">
        <v>6</v>
      </c>
      <c r="C107" s="10" t="s">
        <v>58</v>
      </c>
      <c r="D107" s="12">
        <f t="shared" si="1"/>
        <v>111.21999999999998</v>
      </c>
    </row>
    <row r="108" spans="1:4" ht="40" x14ac:dyDescent="0.25">
      <c r="A108" s="13">
        <v>0.5</v>
      </c>
      <c r="B108" s="9" t="s">
        <v>6</v>
      </c>
      <c r="C108" s="16" t="str">
        <f>Controls!J10</f>
        <v>TIMED: Mobil (112 Miles) Crystal Lake, IL _x000D_Open: 13:48 Close: 20:30</v>
      </c>
      <c r="D108" s="13">
        <f>D107+A108</f>
        <v>111.71999999999998</v>
      </c>
    </row>
    <row r="109" spans="1:4" ht="40" x14ac:dyDescent="0.25">
      <c r="A109" s="12">
        <v>0</v>
      </c>
      <c r="B109" s="8" t="s">
        <v>8</v>
      </c>
      <c r="C109" s="10" t="s">
        <v>159</v>
      </c>
      <c r="D109" s="12">
        <f>D108+A109</f>
        <v>111.71999999999998</v>
      </c>
    </row>
    <row r="110" spans="1:4" ht="40" x14ac:dyDescent="0.25">
      <c r="A110" s="12">
        <v>3.8799999999999955</v>
      </c>
      <c r="B110" s="8" t="s">
        <v>8</v>
      </c>
      <c r="C110" s="10" t="s">
        <v>59</v>
      </c>
      <c r="D110" s="12">
        <f t="shared" si="1"/>
        <v>115.59999999999998</v>
      </c>
    </row>
    <row r="111" spans="1:4" ht="20" x14ac:dyDescent="0.25">
      <c r="A111" s="12">
        <v>0.49000000000000909</v>
      </c>
      <c r="B111" s="8" t="s">
        <v>6</v>
      </c>
      <c r="C111" s="10" t="s">
        <v>122</v>
      </c>
      <c r="D111" s="12">
        <f t="shared" si="1"/>
        <v>116.08999999999999</v>
      </c>
    </row>
    <row r="112" spans="1:4" ht="20" x14ac:dyDescent="0.25">
      <c r="A112" s="12">
        <v>7.9999999999998295E-2</v>
      </c>
      <c r="B112" s="8" t="s">
        <v>5</v>
      </c>
      <c r="C112" s="10" t="s">
        <v>60</v>
      </c>
      <c r="D112" s="12">
        <f t="shared" si="1"/>
        <v>116.16999999999999</v>
      </c>
    </row>
    <row r="113" spans="1:4" ht="20" x14ac:dyDescent="0.25">
      <c r="A113" s="12">
        <v>2.5499999999999972</v>
      </c>
      <c r="B113" s="8" t="s">
        <v>6</v>
      </c>
      <c r="C113" s="10" t="s">
        <v>61</v>
      </c>
      <c r="D113" s="12">
        <f t="shared" si="1"/>
        <v>118.71999999999998</v>
      </c>
    </row>
    <row r="114" spans="1:4" ht="40" x14ac:dyDescent="0.25">
      <c r="A114" s="12">
        <v>1.6400000000000006</v>
      </c>
      <c r="B114" s="8" t="s">
        <v>5</v>
      </c>
      <c r="C114" s="10" t="s">
        <v>62</v>
      </c>
      <c r="D114" s="12">
        <f t="shared" si="1"/>
        <v>120.35999999999999</v>
      </c>
    </row>
    <row r="115" spans="1:4" ht="20" x14ac:dyDescent="0.25">
      <c r="A115" s="12">
        <v>1.6599999999999966</v>
      </c>
      <c r="B115" s="8" t="s">
        <v>5</v>
      </c>
      <c r="C115" s="10" t="s">
        <v>146</v>
      </c>
      <c r="D115" s="12">
        <f t="shared" si="1"/>
        <v>122.01999999999998</v>
      </c>
    </row>
    <row r="116" spans="1:4" ht="40" x14ac:dyDescent="0.25">
      <c r="A116" s="12">
        <v>0.28000000000000114</v>
      </c>
      <c r="B116" s="8" t="s">
        <v>8</v>
      </c>
      <c r="C116" s="10" t="s">
        <v>147</v>
      </c>
      <c r="D116" s="12">
        <f t="shared" si="1"/>
        <v>122.29999999999998</v>
      </c>
    </row>
    <row r="117" spans="1:4" ht="20" x14ac:dyDescent="0.25">
      <c r="A117" s="12">
        <v>1.5999999999999943</v>
      </c>
      <c r="B117" s="8" t="s">
        <v>6</v>
      </c>
      <c r="C117" s="10" t="s">
        <v>63</v>
      </c>
      <c r="D117" s="12">
        <f t="shared" si="1"/>
        <v>123.89999999999998</v>
      </c>
    </row>
    <row r="118" spans="1:4" ht="20" x14ac:dyDescent="0.25">
      <c r="A118" s="12">
        <v>1.5300000000000011</v>
      </c>
      <c r="B118" s="8" t="s">
        <v>6</v>
      </c>
      <c r="C118" s="10" t="s">
        <v>64</v>
      </c>
      <c r="D118" s="12">
        <f t="shared" si="1"/>
        <v>125.42999999999998</v>
      </c>
    </row>
    <row r="119" spans="1:4" ht="20" x14ac:dyDescent="0.25">
      <c r="A119" s="12">
        <v>0.26000000000000512</v>
      </c>
      <c r="B119" s="8" t="s">
        <v>8</v>
      </c>
      <c r="C119" s="10" t="s">
        <v>65</v>
      </c>
      <c r="D119" s="12">
        <f t="shared" si="1"/>
        <v>125.68999999999998</v>
      </c>
    </row>
    <row r="120" spans="1:4" ht="40" x14ac:dyDescent="0.25">
      <c r="A120" s="12">
        <v>1.6200000000000045</v>
      </c>
      <c r="B120" s="8" t="s">
        <v>8</v>
      </c>
      <c r="C120" s="10" t="s">
        <v>148</v>
      </c>
      <c r="D120" s="12">
        <f t="shared" si="1"/>
        <v>127.30999999999999</v>
      </c>
    </row>
    <row r="121" spans="1:4" ht="60" x14ac:dyDescent="0.25">
      <c r="A121" s="13">
        <v>0.7</v>
      </c>
      <c r="B121" s="9" t="s">
        <v>6</v>
      </c>
      <c r="C121" s="16" t="str">
        <f>Controls!J11</f>
        <v>TIMED: Morettis (129 Miles) Barrington, IL _x000D_Open: 14:34 Close: 22:00</v>
      </c>
      <c r="D121" s="13">
        <f t="shared" si="1"/>
        <v>128.01</v>
      </c>
    </row>
    <row r="124" spans="1:4" ht="22" customHeight="1" x14ac:dyDescent="0.2"/>
  </sheetData>
  <mergeCells count="3">
    <mergeCell ref="A1:D1"/>
    <mergeCell ref="A2:D2"/>
    <mergeCell ref="A3:D3"/>
  </mergeCells>
  <conditionalFormatting sqref="A87:D94 A5:D17 A34:D41 A96:D107 A43:D64 A66:D85 A20:D32 A19:C19 A109:D120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zoomScale="113" zoomScaleNormal="111" workbookViewId="0">
      <selection activeCell="G3" sqref="G3"/>
    </sheetView>
  </sheetViews>
  <sheetFormatPr baseColWidth="10" defaultColWidth="11" defaultRowHeight="16" x14ac:dyDescent="0.2"/>
  <cols>
    <col min="1" max="1" width="7.83203125" customWidth="1"/>
    <col min="3" max="3" width="12" customWidth="1"/>
    <col min="4" max="4" width="14.6640625" customWidth="1"/>
    <col min="5" max="6" width="10" customWidth="1"/>
    <col min="7" max="7" width="20.33203125" customWidth="1"/>
    <col min="8" max="8" width="15.33203125" customWidth="1"/>
    <col min="9" max="9" width="34.1640625" customWidth="1"/>
    <col min="10" max="10" width="53.6640625" customWidth="1"/>
    <col min="11" max="11" width="37" hidden="1" customWidth="1"/>
    <col min="12" max="15" width="0" hidden="1" customWidth="1"/>
  </cols>
  <sheetData>
    <row r="1" spans="1:15" ht="21" x14ac:dyDescent="0.25">
      <c r="A1" s="20" t="str">
        <f>"Great Lakes Randonneurs "&amp;CHAR(13)&amp;"Barrington Boomerang 200k"</f>
        <v>Great Lakes Randonneurs _x000D_Barrington Boomerang 200k</v>
      </c>
      <c r="H1" s="33">
        <v>45017.354166666664</v>
      </c>
      <c r="I1" s="5"/>
    </row>
    <row r="2" spans="1:15" x14ac:dyDescent="0.2">
      <c r="A2" t="s">
        <v>66</v>
      </c>
      <c r="B2" t="s">
        <v>67</v>
      </c>
      <c r="C2" t="s">
        <v>68</v>
      </c>
      <c r="D2" t="s">
        <v>69</v>
      </c>
      <c r="E2" t="s">
        <v>70</v>
      </c>
      <c r="F2" t="s">
        <v>149</v>
      </c>
      <c r="G2" t="s">
        <v>71</v>
      </c>
      <c r="H2" t="s">
        <v>72</v>
      </c>
      <c r="I2" t="s">
        <v>73</v>
      </c>
      <c r="J2" t="s">
        <v>74</v>
      </c>
      <c r="K2" t="s">
        <v>150</v>
      </c>
      <c r="L2" t="s">
        <v>151</v>
      </c>
      <c r="M2" t="s">
        <v>152</v>
      </c>
      <c r="N2" t="s">
        <v>153</v>
      </c>
      <c r="O2" t="s">
        <v>154</v>
      </c>
    </row>
    <row r="3" spans="1:15" ht="40" customHeight="1" x14ac:dyDescent="0.2">
      <c r="A3" s="2">
        <v>1</v>
      </c>
      <c r="B3" s="3" t="s">
        <v>75</v>
      </c>
      <c r="C3" s="34">
        <f>$H$1+Table1[[#This Row],[Open Hours]]</f>
        <v>45017.354166666664</v>
      </c>
      <c r="D3" s="34">
        <f>$H$1+Table1[[#This Row],[Close Hours]]</f>
        <v>45017.395833333328</v>
      </c>
      <c r="E3" s="17">
        <v>0</v>
      </c>
      <c r="F3" s="17"/>
      <c r="G3" s="45" t="s">
        <v>162</v>
      </c>
      <c r="H3" s="3" t="s">
        <v>76</v>
      </c>
      <c r="I3" s="4" t="s">
        <v>77</v>
      </c>
      <c r="J3" s="26" t="str">
        <f t="shared" ref="J3:J11" si="0">B3&amp;": "&amp;G3&amp;" ("&amp;ROUND(E3,0)&amp;" Miles) "&amp;H3&amp;" "&amp;CHAR(13)&amp;IF(EXACT(B3,"TIMED"),"Open: "&amp;TEXT(C3,"hh:mm")&amp;" Close: "&amp;TEXT(D3,"hh:mm"),"Answer Question on Card")</f>
        <v>TIMED: Barrington METRA Station (Parking Lot #1) (0 Miles) Barrington, IL _x000D_Open: 08:30 Close: 09:30</v>
      </c>
      <c r="K3" s="31" t="str">
        <f t="shared" ref="K3:K11" si="1">B3&amp;": "&amp;G3&amp;" "&amp;H3&amp;" "&amp;CHAR(13)&amp;IF(EXACT(B3,"TIMED"),"Open: "&amp;TEXT(C3,"MM/dd hh:mm")&amp;" Close: "&amp;TEXT(D3,"MM/dd hh:mm"),K3)&amp;" "&amp;ROUND(E3,0)&amp;" Miles"</f>
        <v>TIMED: Barrington METRA Station (Parking Lot #1) Barrington, IL _x000D_Open: 04/01 08:30 Close: 04/01 09:30 0 Miles</v>
      </c>
      <c r="L3" s="30">
        <f t="shared" ref="L3:L11" si="2">IF((E3*1.60934)&lt;=200, TRUNC((E3*1.60934),0)/34,0) + IF(AND((E3*1.60934)&gt;=200,(E3*1.60934)&lt;=400), (200/34)+(TRUNC((E3*1.60934),0)-200)/32,0)+IF(AND((E3*1.60934)&gt;400, (E3*1.60934)&lt;=600), (200/34)+(200/32)+(TRUNC((E3*1.60934),0)-400)/30,0)+ IF(AND((E3*1.60934)&gt;600, (E3*1.60934)&lt;=1000), (200/34)+(200/32)+200/24+(TRUNC((E3*1.60934),0)-600)/30,0) + IF(AND((E3*1.60934)&gt;1000, (E3*1.60934)&lt;=1300), (200/34)+(200/32)+200/23+(400/30)+(TRUNC((E3*1.60934),0)-1000)/28,0)</f>
        <v>0</v>
      </c>
      <c r="M3" s="30">
        <f xml:space="preserve"> IF(Table1[[#This Row],[Distance]]*1.60934 = 0, 1, IF(Table1[[#This Row],[Distance]]*1.60934 &lt; 60, TRUNC(E3*1.60934,0)/20+1, TRUNC(E3*1.60934,0)/15))</f>
        <v>1</v>
      </c>
      <c r="N3" s="30" t="str">
        <f t="shared" ref="N3:N11" si="3">QUOTIENT((L3),1)&amp;":"&amp;TEXT(ROUND(MOD((L3),1)*60,0),"00")</f>
        <v>0:00</v>
      </c>
      <c r="O3" s="32" t="str">
        <f t="shared" ref="O3:O11" si="4">IF(E3*1.6094&lt;200,QUOTIENT((M3),1)&amp;":"&amp;TEXT(ROUND(MOD((M3),1)*60,0),"00"),"13:30")</f>
        <v>1:00</v>
      </c>
    </row>
    <row r="4" spans="1:15" ht="39" customHeight="1" x14ac:dyDescent="0.2">
      <c r="A4" s="2">
        <v>2</v>
      </c>
      <c r="B4" t="s">
        <v>75</v>
      </c>
      <c r="C4" s="34">
        <f>$H$1+Table1[[#This Row],[Open Hours]]</f>
        <v>45017.387499999997</v>
      </c>
      <c r="D4" s="34">
        <f>$H$1+Table1[[#This Row],[Close Hours]]</f>
        <v>45017.45208333333</v>
      </c>
      <c r="E4" s="14">
        <v>17.100000000000001</v>
      </c>
      <c r="F4" s="14"/>
      <c r="G4" t="s">
        <v>155</v>
      </c>
      <c r="H4" t="s">
        <v>78</v>
      </c>
      <c r="I4" t="s">
        <v>156</v>
      </c>
      <c r="J4" s="26" t="str">
        <f t="shared" si="0"/>
        <v>TIMED: Mobil (17 Miles) Crystal Lake, IL _x000D_Open: 09:18 Close: 10:51</v>
      </c>
      <c r="K4" s="31" t="str">
        <f t="shared" si="1"/>
        <v>TIMED: Mobil Crystal Lake, IL _x000D_Open: 04/01 09:18 Close: 04/01 10:51 17 Miles</v>
      </c>
      <c r="L4" s="30">
        <f t="shared" si="2"/>
        <v>0.79411764705882348</v>
      </c>
      <c r="M4" s="30">
        <f xml:space="preserve"> IF(Table1[[#This Row],[Distance]]*1.60934 = 0, 1, IF(Table1[[#This Row],[Distance]]*1.60934 &lt; 60, TRUNC(E4*1.60934,0)/20+1, TRUNC(E4*1.60934,0)/15))</f>
        <v>2.35</v>
      </c>
      <c r="N4" s="30" t="str">
        <f t="shared" si="3"/>
        <v>0:48</v>
      </c>
      <c r="O4" s="32" t="str">
        <f t="shared" si="4"/>
        <v>2:21</v>
      </c>
    </row>
    <row r="5" spans="1:15" ht="34" x14ac:dyDescent="0.2">
      <c r="A5" s="2">
        <v>3</v>
      </c>
      <c r="B5" t="s">
        <v>75</v>
      </c>
      <c r="C5" s="34">
        <f>$H$1+Table1[[#This Row],[Open Hours]]</f>
        <v>45017.411805555552</v>
      </c>
      <c r="D5" s="34">
        <f>$H$1+Table1[[#This Row],[Close Hours]]</f>
        <v>45017.493749999994</v>
      </c>
      <c r="E5" s="14">
        <v>29.7</v>
      </c>
      <c r="F5" s="14"/>
      <c r="G5" t="s">
        <v>84</v>
      </c>
      <c r="H5" t="s">
        <v>79</v>
      </c>
      <c r="I5" t="s">
        <v>85</v>
      </c>
      <c r="J5" s="26" t="str">
        <f t="shared" si="0"/>
        <v>TIMED: Shell Gas (30 Miles) Woodstock, IL _x000D_Open: 09:53 Close: 11:51</v>
      </c>
      <c r="K5" s="31" t="str">
        <f t="shared" si="1"/>
        <v>TIMED: Shell Gas Woodstock, IL _x000D_Open: 04/01 09:53 Close: 04/01 11:51 30 Miles</v>
      </c>
      <c r="L5" s="30">
        <f t="shared" si="2"/>
        <v>1.3823529411764706</v>
      </c>
      <c r="M5" s="30">
        <f xml:space="preserve"> IF(Table1[[#This Row],[Distance]]*1.60934 = 0, 1, IF(Table1[[#This Row],[Distance]]*1.60934 &lt; 60, TRUNC(E5*1.60934,0)/20+1, TRUNC(E5*1.60934,0)/15))</f>
        <v>3.35</v>
      </c>
      <c r="N5" s="30" t="str">
        <f t="shared" si="3"/>
        <v>1:23</v>
      </c>
      <c r="O5" s="32" t="str">
        <f t="shared" si="4"/>
        <v>3:21</v>
      </c>
    </row>
    <row r="6" spans="1:15" ht="34" x14ac:dyDescent="0.2">
      <c r="A6" s="2">
        <v>4</v>
      </c>
      <c r="B6" t="s">
        <v>75</v>
      </c>
      <c r="C6" s="34">
        <f>$H$1+Table1[[#This Row],[Open Hours]]</f>
        <v>45017.4375</v>
      </c>
      <c r="D6" s="34">
        <f>$H$1+Table1[[#This Row],[Close Hours]]</f>
        <v>45017.54305555555</v>
      </c>
      <c r="E6" s="14">
        <v>42.5</v>
      </c>
      <c r="F6" s="14"/>
      <c r="G6" t="s">
        <v>157</v>
      </c>
      <c r="H6" t="s">
        <v>80</v>
      </c>
      <c r="I6" t="s">
        <v>81</v>
      </c>
      <c r="J6" s="26" t="str">
        <f t="shared" si="0"/>
        <v>TIMED: Hebron Country Store (43 Miles) Hebron IL _x000D_Open: 10:30 Close: 13:02</v>
      </c>
      <c r="K6" s="31" t="str">
        <f t="shared" si="1"/>
        <v>TIMED: Hebron Country Store Hebron IL _x000D_Open: 04/01 10:30 Close: 04/01 13:02 43 Miles</v>
      </c>
      <c r="L6" s="30">
        <f t="shared" si="2"/>
        <v>2</v>
      </c>
      <c r="M6" s="30">
        <f xml:space="preserve"> IF(Table1[[#This Row],[Distance]]*1.60934 = 0, 1, IF(Table1[[#This Row],[Distance]]*1.60934 &lt; 60, TRUNC(E6*1.60934,0)/20+1, TRUNC(E6*1.60934,0)/15))</f>
        <v>4.5333333333333332</v>
      </c>
      <c r="N6" s="30" t="str">
        <f t="shared" si="3"/>
        <v>2:00</v>
      </c>
      <c r="O6" s="32" t="str">
        <f t="shared" si="4"/>
        <v>4:32</v>
      </c>
    </row>
    <row r="7" spans="1:15" ht="34" x14ac:dyDescent="0.2">
      <c r="A7" s="2">
        <v>5</v>
      </c>
      <c r="B7" t="s">
        <v>75</v>
      </c>
      <c r="C7" s="34">
        <f>$H$1+Table1[[#This Row],[Open Hours]]</f>
        <v>45017.481944444444</v>
      </c>
      <c r="D7" s="34">
        <f>$H$1+Table1[[#This Row],[Close Hours]]</f>
        <v>45017.643055555556</v>
      </c>
      <c r="E7" s="14">
        <v>64.7</v>
      </c>
      <c r="F7" s="14"/>
      <c r="G7" t="s">
        <v>141</v>
      </c>
      <c r="H7" t="s">
        <v>82</v>
      </c>
      <c r="I7" t="s">
        <v>83</v>
      </c>
      <c r="J7" s="26" t="str">
        <f t="shared" si="0"/>
        <v>TIMED: Kwik Trip (65 Miles) Darien, WI _x000D_Open: 11:34 Close: 15:26</v>
      </c>
      <c r="K7" s="31" t="str">
        <f t="shared" si="1"/>
        <v>TIMED: Kwik Trip Darien, WI _x000D_Open: 04/01 11:34 Close: 04/01 15:26 65 Miles</v>
      </c>
      <c r="L7" s="30">
        <f t="shared" si="2"/>
        <v>3.0588235294117645</v>
      </c>
      <c r="M7" s="30">
        <f xml:space="preserve"> IF(Table1[[#This Row],[Distance]]*1.60934 = 0, 1, IF(Table1[[#This Row],[Distance]]*1.60934 &lt; 60, TRUNC(E7*1.60934,0)/20+1, TRUNC(E7*1.60934,0)/15))</f>
        <v>6.9333333333333336</v>
      </c>
      <c r="N7" s="30" t="str">
        <f t="shared" si="3"/>
        <v>3:04</v>
      </c>
      <c r="O7" s="32" t="str">
        <f t="shared" si="4"/>
        <v>6:56</v>
      </c>
    </row>
    <row r="8" spans="1:15" ht="34" x14ac:dyDescent="0.2">
      <c r="A8" s="2">
        <v>6</v>
      </c>
      <c r="B8" t="s">
        <v>75</v>
      </c>
      <c r="C8" s="34">
        <f>$H$1+Table1[[#This Row],[Open Hours]]</f>
        <v>45017.524305555555</v>
      </c>
      <c r="D8" s="34">
        <f>$H$1+Table1[[#This Row],[Close Hours]]</f>
        <v>45017.740277777775</v>
      </c>
      <c r="E8" s="14">
        <v>86.8</v>
      </c>
      <c r="F8" s="14"/>
      <c r="G8" t="s">
        <v>157</v>
      </c>
      <c r="H8" t="s">
        <v>80</v>
      </c>
      <c r="I8" t="s">
        <v>81</v>
      </c>
      <c r="J8" s="26" t="str">
        <f t="shared" si="0"/>
        <v>TIMED: Hebron Country Store (87 Miles) Hebron IL _x000D_Open: 12:35 Close: 17:46</v>
      </c>
      <c r="K8" s="31" t="str">
        <f t="shared" si="1"/>
        <v>TIMED: Hebron Country Store Hebron IL _x000D_Open: 04/01 12:35 Close: 04/01 17:46 87 Miles</v>
      </c>
      <c r="L8" s="30">
        <f t="shared" si="2"/>
        <v>4.0882352941176467</v>
      </c>
      <c r="M8" s="30">
        <f xml:space="preserve"> IF(Table1[[#This Row],[Distance]]*1.60934 = 0, 1, IF(Table1[[#This Row],[Distance]]*1.60934 &lt; 60, TRUNC(E8*1.60934,0)/20+1, TRUNC(E8*1.60934,0)/15))</f>
        <v>9.2666666666666675</v>
      </c>
      <c r="N8" s="30" t="str">
        <f t="shared" si="3"/>
        <v>4:05</v>
      </c>
      <c r="O8" s="32" t="str">
        <f t="shared" si="4"/>
        <v>9:16</v>
      </c>
    </row>
    <row r="9" spans="1:15" ht="34" x14ac:dyDescent="0.2">
      <c r="A9" s="2">
        <v>7</v>
      </c>
      <c r="B9" t="s">
        <v>75</v>
      </c>
      <c r="C9" s="34">
        <f>$H$1+Table1[[#This Row],[Open Hours]]</f>
        <v>45017.549999999996</v>
      </c>
      <c r="D9" s="34">
        <f>$H$1+Table1[[#This Row],[Close Hours]]</f>
        <v>45017.798611111109</v>
      </c>
      <c r="E9" s="14">
        <v>99.6</v>
      </c>
      <c r="F9" s="14"/>
      <c r="G9" t="s">
        <v>84</v>
      </c>
      <c r="H9" t="s">
        <v>79</v>
      </c>
      <c r="I9" t="s">
        <v>85</v>
      </c>
      <c r="J9" s="26" t="str">
        <f t="shared" si="0"/>
        <v>TIMED: Shell Gas (100 Miles) Woodstock, IL _x000D_Open: 13:12 Close: 19:10</v>
      </c>
      <c r="K9" s="31" t="str">
        <f t="shared" si="1"/>
        <v>TIMED: Shell Gas Woodstock, IL _x000D_Open: 04/01 13:12 Close: 04/01 19:10 100 Miles</v>
      </c>
      <c r="L9" s="30">
        <f t="shared" si="2"/>
        <v>4.7058823529411766</v>
      </c>
      <c r="M9" s="30">
        <f xml:space="preserve"> IF(Table1[[#This Row],[Distance]]*1.60934 = 0, 1, IF(Table1[[#This Row],[Distance]]*1.60934 &lt; 60, TRUNC(E9*1.60934,0)/20+1, TRUNC(E9*1.60934,0)/15))</f>
        <v>10.666666666666666</v>
      </c>
      <c r="N9" s="30" t="str">
        <f t="shared" si="3"/>
        <v>4:42</v>
      </c>
      <c r="O9" s="32" t="str">
        <f t="shared" si="4"/>
        <v>10:40</v>
      </c>
    </row>
    <row r="10" spans="1:15" ht="34" x14ac:dyDescent="0.2">
      <c r="A10" s="2">
        <v>8</v>
      </c>
      <c r="B10" t="s">
        <v>75</v>
      </c>
      <c r="C10" s="34">
        <f>$H$1+Table1[[#This Row],[Open Hours]]</f>
        <v>45017.574999999997</v>
      </c>
      <c r="D10" s="34">
        <f>$H$1+Table1[[#This Row],[Close Hours]]</f>
        <v>45017.854166666664</v>
      </c>
      <c r="E10" s="14">
        <v>112</v>
      </c>
      <c r="F10" s="14"/>
      <c r="G10" t="s">
        <v>155</v>
      </c>
      <c r="H10" t="s">
        <v>78</v>
      </c>
      <c r="I10" t="s">
        <v>156</v>
      </c>
      <c r="J10" s="26" t="str">
        <f t="shared" si="0"/>
        <v>TIMED: Mobil (112 Miles) Crystal Lake, IL _x000D_Open: 13:48 Close: 20:30</v>
      </c>
      <c r="K10" s="31" t="str">
        <f t="shared" si="1"/>
        <v>TIMED: Mobil Crystal Lake, IL _x000D_Open: 04/01 13:48 Close: 04/01 20:30 112 Miles</v>
      </c>
      <c r="L10" s="30">
        <f t="shared" si="2"/>
        <v>5.2941176470588234</v>
      </c>
      <c r="M10" s="30">
        <f xml:space="preserve"> IF(Table1[[#This Row],[Distance]]*1.60934 = 0, 1, IF(Table1[[#This Row],[Distance]]*1.60934 &lt; 60, TRUNC(E10*1.60934,0)/20+1, TRUNC(E10*1.60934,0)/15))</f>
        <v>12</v>
      </c>
      <c r="N10" s="30" t="str">
        <f t="shared" si="3"/>
        <v>5:18</v>
      </c>
      <c r="O10" s="32" t="str">
        <f t="shared" si="4"/>
        <v>12:00</v>
      </c>
    </row>
    <row r="11" spans="1:15" ht="34" x14ac:dyDescent="0.2">
      <c r="A11" s="2">
        <v>9</v>
      </c>
      <c r="B11" t="s">
        <v>75</v>
      </c>
      <c r="C11" s="34">
        <f>$H$1+Table1[[#This Row],[Open Hours]]</f>
        <v>45017.606944444444</v>
      </c>
      <c r="D11" s="34">
        <f>$H$1+Table1[[#This Row],[Close Hours]]</f>
        <v>45017.916666666664</v>
      </c>
      <c r="E11" s="14">
        <v>128.5</v>
      </c>
      <c r="F11" s="14"/>
      <c r="G11" t="s">
        <v>160</v>
      </c>
      <c r="H11" t="s">
        <v>76</v>
      </c>
      <c r="I11" t="s">
        <v>161</v>
      </c>
      <c r="J11" s="26" t="str">
        <f t="shared" si="0"/>
        <v>TIMED: Morettis (129 Miles) Barrington, IL _x000D_Open: 14:34 Close: 22:00</v>
      </c>
      <c r="K11" s="31" t="str">
        <f t="shared" si="1"/>
        <v>TIMED: Morettis Barrington, IL _x000D_Open: 04/01 14:34 Close: 04/01 22:00 129 Miles</v>
      </c>
      <c r="L11" s="30">
        <f>IF((E11*1.60934)&lt;=200, TRUNC((E11*1.60934),0)/34,0) + IF(AND((E11*1.60934)&gt;=200,(E11*1.60934)&lt;=400), (200/34)+(TRUNC((E11*1.60934),0)-200)/32,0)+IF(AND((E11*1.60934)&gt;400, (E11*1.60934)&lt;=600), (200/34)+(200/32)+(TRUNC((E11*1.60934),0)-400)/30,0)+ IF(AND((E11*1.60934)&gt;600, (E11*1.60934)&lt;=1000), (200/34)+(200/32)+200/24+(TRUNC((E11*1.60934),0)-600)/30,0) + IF(AND((E11*1.60934)&gt;1000, (E11*1.60934)&lt;=1300), (200/34)+(200/32)+200/23+(400/30)+(TRUNC((E11*1.60934),0)-1000)/28,0)</f>
        <v>6.069852941176471</v>
      </c>
      <c r="M11" s="30">
        <f xml:space="preserve"> IF(Table1[[#This Row],[Distance]]*1.60934 = 0, 1, IF(Table1[[#This Row],[Distance]]*1.60934 &lt; 60, TRUNC(E11*1.60934,0)/20+1, TRUNC(E11*1.60934,0)/15))</f>
        <v>13.733333333333333</v>
      </c>
      <c r="N11" s="30" t="str">
        <f t="shared" si="3"/>
        <v>6:04</v>
      </c>
      <c r="O11" s="32" t="str">
        <f t="shared" si="4"/>
        <v>13:30</v>
      </c>
    </row>
    <row r="12" spans="1:15" x14ac:dyDescent="0.2">
      <c r="A12" s="2"/>
    </row>
    <row r="13" spans="1:15" x14ac:dyDescent="0.2">
      <c r="A13" s="2"/>
    </row>
    <row r="14" spans="1:15" x14ac:dyDescent="0.2">
      <c r="A14" s="2"/>
    </row>
    <row r="15" spans="1:15" hidden="1" x14ac:dyDescent="0.2">
      <c r="A15" s="18" t="s">
        <v>86</v>
      </c>
    </row>
    <row r="16" spans="1:15" hidden="1" x14ac:dyDescent="0.2">
      <c r="A16" s="18" t="s">
        <v>87</v>
      </c>
    </row>
    <row r="17" spans="1:1" hidden="1" x14ac:dyDescent="0.2">
      <c r="A17" s="18" t="s">
        <v>88</v>
      </c>
    </row>
    <row r="18" spans="1:1" hidden="1" x14ac:dyDescent="0.2">
      <c r="A18" s="18" t="s">
        <v>89</v>
      </c>
    </row>
    <row r="19" spans="1:1" hidden="1" x14ac:dyDescent="0.2">
      <c r="A19" s="18" t="s">
        <v>90</v>
      </c>
    </row>
    <row r="20" spans="1:1" ht="17" hidden="1" x14ac:dyDescent="0.25">
      <c r="A20" s="19"/>
    </row>
    <row r="21" spans="1:1" hidden="1" x14ac:dyDescent="0.2">
      <c r="A21" s="18" t="s">
        <v>91</v>
      </c>
    </row>
    <row r="22" spans="1:1" hidden="1" x14ac:dyDescent="0.2">
      <c r="A22" s="18" t="s">
        <v>92</v>
      </c>
    </row>
    <row r="23" spans="1:1" ht="17" hidden="1" x14ac:dyDescent="0.25">
      <c r="A23" s="19"/>
    </row>
    <row r="24" spans="1:1" hidden="1" x14ac:dyDescent="0.2">
      <c r="A24" s="18" t="s">
        <v>93</v>
      </c>
    </row>
    <row r="25" spans="1:1" hidden="1" x14ac:dyDescent="0.2">
      <c r="A25" s="18" t="s">
        <v>94</v>
      </c>
    </row>
    <row r="26" spans="1:1" ht="17" hidden="1" x14ac:dyDescent="0.25">
      <c r="A26" s="19"/>
    </row>
    <row r="27" spans="1:1" hidden="1" x14ac:dyDescent="0.2">
      <c r="A27" s="18" t="s">
        <v>95</v>
      </c>
    </row>
    <row r="28" spans="1:1" hidden="1" x14ac:dyDescent="0.2">
      <c r="A28" s="18" t="s">
        <v>96</v>
      </c>
    </row>
    <row r="29" spans="1:1" ht="17" hidden="1" x14ac:dyDescent="0.25">
      <c r="A29" s="19"/>
    </row>
    <row r="30" spans="1:1" hidden="1" x14ac:dyDescent="0.2">
      <c r="A30" s="18" t="s">
        <v>97</v>
      </c>
    </row>
    <row r="31" spans="1:1" hidden="1" x14ac:dyDescent="0.2">
      <c r="A31" s="18" t="s">
        <v>98</v>
      </c>
    </row>
    <row r="32" spans="1:1" ht="17" hidden="1" x14ac:dyDescent="0.25">
      <c r="A32" s="19"/>
    </row>
    <row r="33" spans="1:1" hidden="1" x14ac:dyDescent="0.2">
      <c r="A33" s="18" t="s">
        <v>99</v>
      </c>
    </row>
    <row r="34" spans="1:1" hidden="1" x14ac:dyDescent="0.2">
      <c r="A34" s="18" t="s">
        <v>100</v>
      </c>
    </row>
    <row r="35" spans="1:1" ht="17" hidden="1" x14ac:dyDescent="0.25">
      <c r="A35" s="19"/>
    </row>
    <row r="36" spans="1:1" hidden="1" x14ac:dyDescent="0.2">
      <c r="A36" s="18" t="s">
        <v>101</v>
      </c>
    </row>
    <row r="37" spans="1:1" hidden="1" x14ac:dyDescent="0.2">
      <c r="A37" s="18" t="s">
        <v>102</v>
      </c>
    </row>
    <row r="38" spans="1:1" ht="17" hidden="1" x14ac:dyDescent="0.25">
      <c r="A38" s="19"/>
    </row>
    <row r="39" spans="1:1" hidden="1" x14ac:dyDescent="0.2">
      <c r="A39" s="18" t="s">
        <v>103</v>
      </c>
    </row>
    <row r="40" spans="1:1" hidden="1" x14ac:dyDescent="0.2">
      <c r="A40" s="18" t="s">
        <v>104</v>
      </c>
    </row>
    <row r="41" spans="1:1" ht="17" hidden="1" x14ac:dyDescent="0.25">
      <c r="A41" s="19"/>
    </row>
    <row r="42" spans="1:1" hidden="1" x14ac:dyDescent="0.2">
      <c r="A42" s="18" t="s">
        <v>105</v>
      </c>
    </row>
    <row r="43" spans="1:1" hidden="1" x14ac:dyDescent="0.2">
      <c r="A43" s="18" t="s">
        <v>106</v>
      </c>
    </row>
    <row r="44" spans="1:1" hidden="1" x14ac:dyDescent="0.2"/>
    <row r="45" spans="1:1" hidden="1" x14ac:dyDescent="0.2"/>
    <row r="46" spans="1:1" hidden="1" x14ac:dyDescent="0.2"/>
    <row r="47" spans="1:1" hidden="1" x14ac:dyDescent="0.2"/>
    <row r="48" spans="1: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</sheetData>
  <phoneticPr fontId="9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A91A-66E3-CD41-AA3A-B61F174E9D1F}">
  <dimension ref="A1:H12"/>
  <sheetViews>
    <sheetView view="pageLayout" zoomScale="108" zoomScaleNormal="100" zoomScalePageLayoutView="108" workbookViewId="0">
      <selection activeCell="C1" sqref="C1"/>
    </sheetView>
  </sheetViews>
  <sheetFormatPr baseColWidth="10" defaultColWidth="30.5" defaultRowHeight="16" x14ac:dyDescent="0.2"/>
  <cols>
    <col min="1" max="1" width="27.33203125" style="21" customWidth="1"/>
    <col min="2" max="2" width="11.83203125" customWidth="1"/>
    <col min="3" max="3" width="5.83203125" style="22" customWidth="1"/>
    <col min="4" max="4" width="27" customWidth="1"/>
    <col min="5" max="5" width="12" customWidth="1"/>
    <col min="6" max="6" width="2.83203125" customWidth="1"/>
    <col min="7" max="7" width="27" customWidth="1"/>
    <col min="8" max="8" width="11.83203125" customWidth="1"/>
  </cols>
  <sheetData>
    <row r="1" spans="1:8" s="24" customFormat="1" ht="54" customHeight="1" thickBot="1" x14ac:dyDescent="0.25">
      <c r="A1" s="35" t="str">
        <f>Controls!K3</f>
        <v>TIMED: Barrington METRA Station (Parking Lot #1) Barrington, IL _x000D_Open: 04/01 08:30 Close: 04/01 09:30 0 Miles</v>
      </c>
      <c r="B1" s="36" t="s">
        <v>138</v>
      </c>
      <c r="C1" s="37"/>
      <c r="D1" s="35" t="str">
        <f>Controls!K8</f>
        <v>TIMED: Hebron Country Store Hebron IL _x000D_Open: 04/01 12:35 Close: 04/01 17:46 87 Miles</v>
      </c>
      <c r="E1" s="36" t="s">
        <v>139</v>
      </c>
      <c r="F1" s="23"/>
      <c r="G1" s="25"/>
      <c r="H1" s="23"/>
    </row>
    <row r="2" spans="1:8" s="24" customFormat="1" ht="54" customHeight="1" thickBot="1" x14ac:dyDescent="0.25">
      <c r="A2" s="35" t="str">
        <f>Controls!K4</f>
        <v>TIMED: Mobil Crystal Lake, IL _x000D_Open: 04/01 09:18 Close: 04/01 10:51 17 Miles</v>
      </c>
      <c r="B2" s="36" t="s">
        <v>139</v>
      </c>
      <c r="C2" s="37"/>
      <c r="D2" s="35" t="str">
        <f>Controls!K9</f>
        <v>TIMED: Shell Gas Woodstock, IL _x000D_Open: 04/01 13:12 Close: 04/01 19:10 100 Miles</v>
      </c>
      <c r="E2" s="36" t="s">
        <v>139</v>
      </c>
      <c r="F2" s="23"/>
    </row>
    <row r="3" spans="1:8" s="24" customFormat="1" ht="54" customHeight="1" thickBot="1" x14ac:dyDescent="0.25">
      <c r="A3" s="35" t="str">
        <f>Controls!K5</f>
        <v>TIMED: Shell Gas Woodstock, IL _x000D_Open: 04/01 09:53 Close: 04/01 11:51 30 Miles</v>
      </c>
      <c r="B3" s="36" t="s">
        <v>139</v>
      </c>
      <c r="C3" s="37"/>
      <c r="D3" s="35" t="str">
        <f>Controls!K10</f>
        <v>TIMED: Mobil Crystal Lake, IL _x000D_Open: 04/01 13:48 Close: 04/01 20:30 112 Miles</v>
      </c>
      <c r="E3" s="36" t="s">
        <v>139</v>
      </c>
      <c r="F3" s="23"/>
    </row>
    <row r="4" spans="1:8" s="24" customFormat="1" ht="54" customHeight="1" thickBot="1" x14ac:dyDescent="0.25">
      <c r="A4" s="35" t="str">
        <f>Controls!K6</f>
        <v>TIMED: Hebron Country Store Hebron IL _x000D_Open: 04/01 10:30 Close: 04/01 13:02 43 Miles</v>
      </c>
      <c r="B4" s="36" t="s">
        <v>139</v>
      </c>
      <c r="C4" s="37"/>
      <c r="D4" s="35" t="str">
        <f>Controls!K11</f>
        <v>TIMED: Morettis Barrington, IL _x000D_Open: 04/01 14:34 Close: 04/01 22:00 129 Miles</v>
      </c>
      <c r="E4" s="36" t="s">
        <v>139</v>
      </c>
    </row>
    <row r="5" spans="1:8" s="24" customFormat="1" ht="54" customHeight="1" thickBot="1" x14ac:dyDescent="0.25">
      <c r="A5" s="35" t="str">
        <f>Controls!K7</f>
        <v>TIMED: Kwik Trip Darien, WI _x000D_Open: 04/01 11:34 Close: 04/01 15:26 65 Miles</v>
      </c>
      <c r="B5" s="36" t="s">
        <v>139</v>
      </c>
      <c r="C5" s="37"/>
      <c r="D5" s="38"/>
      <c r="E5" s="38"/>
    </row>
    <row r="6" spans="1:8" x14ac:dyDescent="0.2">
      <c r="A6" s="39"/>
      <c r="B6" s="40"/>
      <c r="C6" s="41"/>
      <c r="D6" s="40"/>
      <c r="E6" s="40"/>
    </row>
    <row r="7" spans="1:8" ht="157" customHeight="1" thickBot="1" x14ac:dyDescent="0.25">
      <c r="A7" s="39"/>
      <c r="B7" s="40"/>
      <c r="C7" s="41"/>
      <c r="D7" s="40"/>
      <c r="E7" s="40"/>
    </row>
    <row r="8" spans="1:8" s="24" customFormat="1" ht="54" customHeight="1" thickBot="1" x14ac:dyDescent="0.25">
      <c r="A8" s="42" t="str">
        <f>Controls!K3</f>
        <v>TIMED: Barrington METRA Station (Parking Lot #1) Barrington, IL _x000D_Open: 04/01 08:30 Close: 04/01 09:30 0 Miles</v>
      </c>
      <c r="B8" s="36" t="s">
        <v>140</v>
      </c>
      <c r="C8" s="37"/>
      <c r="D8" s="42" t="str">
        <f>Controls!K8</f>
        <v>TIMED: Hebron Country Store Hebron IL _x000D_Open: 04/01 12:35 Close: 04/01 17:46 87 Miles</v>
      </c>
      <c r="E8" s="36" t="s">
        <v>139</v>
      </c>
      <c r="F8" s="23"/>
    </row>
    <row r="9" spans="1:8" s="24" customFormat="1" ht="54" customHeight="1" thickBot="1" x14ac:dyDescent="0.25">
      <c r="A9" s="42" t="str">
        <f>Controls!K4</f>
        <v>TIMED: Mobil Crystal Lake, IL _x000D_Open: 04/01 09:18 Close: 04/01 10:51 17 Miles</v>
      </c>
      <c r="B9" s="43" t="s">
        <v>139</v>
      </c>
      <c r="C9" s="37"/>
      <c r="D9" s="42" t="str">
        <f>Controls!K9</f>
        <v>TIMED: Shell Gas Woodstock, IL _x000D_Open: 04/01 13:12 Close: 04/01 19:10 100 Miles</v>
      </c>
      <c r="E9" s="36" t="s">
        <v>139</v>
      </c>
      <c r="F9" s="23"/>
    </row>
    <row r="10" spans="1:8" s="24" customFormat="1" ht="54" customHeight="1" thickBot="1" x14ac:dyDescent="0.25">
      <c r="A10" s="42" t="str">
        <f>Controls!K5</f>
        <v>TIMED: Shell Gas Woodstock, IL _x000D_Open: 04/01 09:53 Close: 04/01 11:51 30 Miles</v>
      </c>
      <c r="B10" s="43" t="s">
        <v>139</v>
      </c>
      <c r="C10" s="37"/>
      <c r="D10" s="42" t="str">
        <f>Controls!K10</f>
        <v>TIMED: Mobil Crystal Lake, IL _x000D_Open: 04/01 13:48 Close: 04/01 20:30 112 Miles</v>
      </c>
      <c r="E10" s="36" t="s">
        <v>139</v>
      </c>
      <c r="F10" s="23"/>
    </row>
    <row r="11" spans="1:8" s="24" customFormat="1" ht="54" customHeight="1" thickBot="1" x14ac:dyDescent="0.25">
      <c r="A11" s="42" t="str">
        <f>Controls!K6</f>
        <v>TIMED: Hebron Country Store Hebron IL _x000D_Open: 04/01 10:30 Close: 04/01 13:02 43 Miles</v>
      </c>
      <c r="B11" s="43" t="s">
        <v>139</v>
      </c>
      <c r="C11" s="37"/>
      <c r="D11" s="42" t="str">
        <f>Controls!K11</f>
        <v>TIMED: Morettis Barrington, IL _x000D_Open: 04/01 14:34 Close: 04/01 22:00 129 Miles</v>
      </c>
      <c r="E11" s="36" t="s">
        <v>139</v>
      </c>
    </row>
    <row r="12" spans="1:8" s="24" customFormat="1" ht="54" customHeight="1" thickBot="1" x14ac:dyDescent="0.25">
      <c r="A12" s="42" t="str">
        <f>Controls!K7</f>
        <v>TIMED: Kwik Trip Darien, WI _x000D_Open: 04/01 11:34 Close: 04/01 15:26 65 Miles</v>
      </c>
      <c r="B12" s="43" t="s">
        <v>139</v>
      </c>
      <c r="C12" s="37"/>
      <c r="D12" s="38"/>
      <c r="E12" s="38"/>
    </row>
  </sheetData>
  <printOptions verticalCentered="1"/>
  <pageMargins left="0.7" right="0.77160493827160492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 Sheet</vt:lpstr>
      <vt:lpstr>Controls</vt:lpstr>
      <vt:lpstr>Card Backside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Michele Brougher</cp:lastModifiedBy>
  <cp:revision/>
  <cp:lastPrinted>2023-03-29T00:43:41Z</cp:lastPrinted>
  <dcterms:created xsi:type="dcterms:W3CDTF">2018-10-20T17:37:17Z</dcterms:created>
  <dcterms:modified xsi:type="dcterms:W3CDTF">2023-03-29T01:13:47Z</dcterms:modified>
  <cp:category/>
  <cp:contentStatus/>
</cp:coreProperties>
</file>